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Тазовский" sheetId="4" r:id="rId1"/>
  </sheets>
  <definedNames>
    <definedName name="_xlnm.Print_Area" localSheetId="0">Тазовский!$A$1:$K$172</definedName>
  </definedNames>
  <calcPr calcId="124519"/>
</workbook>
</file>

<file path=xl/calcChain.xml><?xml version="1.0" encoding="utf-8"?>
<calcChain xmlns="http://schemas.openxmlformats.org/spreadsheetml/2006/main">
  <c r="H148" i="4"/>
  <c r="H82"/>
  <c r="H57"/>
  <c r="H161"/>
  <c r="K93"/>
  <c r="J164"/>
  <c r="K9"/>
  <c r="K47"/>
  <c r="K23"/>
  <c r="K144"/>
  <c r="I119"/>
  <c r="I116"/>
  <c r="I117"/>
  <c r="I118"/>
  <c r="I115"/>
  <c r="K118"/>
  <c r="K117"/>
  <c r="K116"/>
  <c r="K115"/>
  <c r="H93"/>
  <c r="F117"/>
  <c r="F118"/>
  <c r="H151"/>
  <c r="K92"/>
  <c r="K80"/>
  <c r="K68"/>
  <c r="K56"/>
  <c r="K44"/>
  <c r="K20"/>
  <c r="K8"/>
  <c r="J8"/>
  <c r="I8"/>
  <c r="I114"/>
  <c r="I113"/>
  <c r="K113"/>
  <c r="K149"/>
  <c r="K103"/>
  <c r="K81"/>
  <c r="K59"/>
  <c r="K114"/>
  <c r="H114"/>
  <c r="G164"/>
  <c r="K159"/>
  <c r="H159"/>
  <c r="H46"/>
  <c r="K112" l="1"/>
  <c r="F111"/>
  <c r="F109"/>
  <c r="F108"/>
  <c r="F105"/>
  <c r="F104"/>
  <c r="F99"/>
  <c r="F97"/>
  <c r="F57" l="1"/>
  <c r="J11"/>
  <c r="F23"/>
  <c r="J9"/>
  <c r="H45"/>
  <c r="K45"/>
  <c r="H9"/>
  <c r="H47"/>
  <c r="D93"/>
  <c r="H92"/>
  <c r="F119"/>
  <c r="F114"/>
  <c r="C114"/>
  <c r="C113"/>
  <c r="F113"/>
  <c r="E93"/>
  <c r="I120"/>
  <c r="F120"/>
  <c r="C120"/>
  <c r="G11"/>
  <c r="K147"/>
  <c r="I159"/>
  <c r="F159"/>
  <c r="H85"/>
  <c r="H149"/>
  <c r="H69"/>
  <c r="H11"/>
  <c r="K69"/>
  <c r="K46"/>
  <c r="I158"/>
  <c r="F158"/>
  <c r="K82"/>
  <c r="H147" l="1"/>
  <c r="I94" l="1"/>
  <c r="I95"/>
  <c r="I96"/>
  <c r="I97"/>
  <c r="I98"/>
  <c r="I99"/>
  <c r="I100"/>
  <c r="I101"/>
  <c r="I102"/>
  <c r="I103"/>
  <c r="I104"/>
  <c r="I105"/>
  <c r="I106"/>
  <c r="I107"/>
  <c r="I108"/>
  <c r="I109"/>
  <c r="I110"/>
  <c r="I111"/>
  <c r="F94"/>
  <c r="F95"/>
  <c r="F96"/>
  <c r="F98"/>
  <c r="F100"/>
  <c r="F101"/>
  <c r="F102"/>
  <c r="F103"/>
  <c r="F106"/>
  <c r="F107"/>
  <c r="F110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K160" l="1"/>
  <c r="J160"/>
  <c r="H160"/>
  <c r="G160"/>
  <c r="I140"/>
  <c r="I141"/>
  <c r="I142"/>
  <c r="I143"/>
  <c r="I144"/>
  <c r="I145"/>
  <c r="I146"/>
  <c r="J147"/>
  <c r="I147" s="1"/>
  <c r="G147"/>
  <c r="F147" s="1"/>
  <c r="H122"/>
  <c r="G122"/>
  <c r="J92"/>
  <c r="G92"/>
  <c r="J80"/>
  <c r="H80"/>
  <c r="G80"/>
  <c r="J68"/>
  <c r="H68"/>
  <c r="G68"/>
  <c r="J56"/>
  <c r="H56"/>
  <c r="G56"/>
  <c r="J44"/>
  <c r="H44"/>
  <c r="G44"/>
  <c r="D44"/>
  <c r="E44"/>
  <c r="K32"/>
  <c r="J32"/>
  <c r="H32"/>
  <c r="G32"/>
  <c r="J20"/>
  <c r="H20"/>
  <c r="G20"/>
  <c r="H8"/>
  <c r="G8"/>
  <c r="G6" l="1"/>
  <c r="H6"/>
  <c r="F6" s="1"/>
  <c r="I166"/>
  <c r="F166"/>
  <c r="C166"/>
  <c r="I165"/>
  <c r="F165"/>
  <c r="C165"/>
  <c r="I164"/>
  <c r="F164"/>
  <c r="C164"/>
  <c r="I161"/>
  <c r="F161"/>
  <c r="D161"/>
  <c r="I160"/>
  <c r="F160"/>
  <c r="E160"/>
  <c r="I157"/>
  <c r="F157"/>
  <c r="C157"/>
  <c r="I156"/>
  <c r="F156"/>
  <c r="C156"/>
  <c r="I155"/>
  <c r="F155"/>
  <c r="C155"/>
  <c r="I154"/>
  <c r="F154"/>
  <c r="C154"/>
  <c r="I153"/>
  <c r="F153"/>
  <c r="C153"/>
  <c r="I152"/>
  <c r="F152"/>
  <c r="C152"/>
  <c r="I151"/>
  <c r="F151"/>
  <c r="C151"/>
  <c r="I150"/>
  <c r="F150"/>
  <c r="C150"/>
  <c r="I149"/>
  <c r="F149"/>
  <c r="C149"/>
  <c r="I148"/>
  <c r="F148"/>
  <c r="C148"/>
  <c r="E147"/>
  <c r="D147"/>
  <c r="F146"/>
  <c r="C146"/>
  <c r="F145"/>
  <c r="C145"/>
  <c r="F144"/>
  <c r="C144"/>
  <c r="K139"/>
  <c r="J139"/>
  <c r="F139"/>
  <c r="E139"/>
  <c r="D139"/>
  <c r="K133"/>
  <c r="J133"/>
  <c r="F133"/>
  <c r="D133"/>
  <c r="K128"/>
  <c r="J128"/>
  <c r="F128"/>
  <c r="E128"/>
  <c r="D128"/>
  <c r="K123"/>
  <c r="J123"/>
  <c r="F123"/>
  <c r="D123"/>
  <c r="C123" s="1"/>
  <c r="F122"/>
  <c r="I112"/>
  <c r="F112"/>
  <c r="C112"/>
  <c r="I93"/>
  <c r="F93"/>
  <c r="C93"/>
  <c r="I92"/>
  <c r="F92"/>
  <c r="E92"/>
  <c r="D92"/>
  <c r="I90"/>
  <c r="F90"/>
  <c r="C90"/>
  <c r="I89"/>
  <c r="F89"/>
  <c r="C89"/>
  <c r="I88"/>
  <c r="F88"/>
  <c r="C88"/>
  <c r="I87"/>
  <c r="F87"/>
  <c r="C87"/>
  <c r="I86"/>
  <c r="F86"/>
  <c r="C86"/>
  <c r="I85"/>
  <c r="F85"/>
  <c r="C85"/>
  <c r="I84"/>
  <c r="F84"/>
  <c r="C84"/>
  <c r="I83"/>
  <c r="F83"/>
  <c r="C83"/>
  <c r="I82"/>
  <c r="F82"/>
  <c r="C82"/>
  <c r="I81"/>
  <c r="F81"/>
  <c r="C81"/>
  <c r="I80"/>
  <c r="F80"/>
  <c r="E80"/>
  <c r="D80"/>
  <c r="I78"/>
  <c r="F78"/>
  <c r="C78"/>
  <c r="I77"/>
  <c r="F77"/>
  <c r="C77"/>
  <c r="I76"/>
  <c r="F76"/>
  <c r="C76"/>
  <c r="I75"/>
  <c r="F75"/>
  <c r="C75"/>
  <c r="I74"/>
  <c r="F74"/>
  <c r="C74"/>
  <c r="I73"/>
  <c r="F73"/>
  <c r="C73"/>
  <c r="I72"/>
  <c r="F72"/>
  <c r="C72"/>
  <c r="I71"/>
  <c r="F71"/>
  <c r="C71"/>
  <c r="I70"/>
  <c r="F70"/>
  <c r="C70"/>
  <c r="I69"/>
  <c r="F69"/>
  <c r="C69"/>
  <c r="F68"/>
  <c r="E68"/>
  <c r="D68"/>
  <c r="I66"/>
  <c r="F66"/>
  <c r="C66"/>
  <c r="I65"/>
  <c r="F65"/>
  <c r="C65"/>
  <c r="I64"/>
  <c r="F64"/>
  <c r="C64"/>
  <c r="I63"/>
  <c r="F63"/>
  <c r="C63"/>
  <c r="I62"/>
  <c r="F62"/>
  <c r="C62"/>
  <c r="I61"/>
  <c r="F61"/>
  <c r="C61"/>
  <c r="I60"/>
  <c r="F60"/>
  <c r="C60"/>
  <c r="I59"/>
  <c r="F59"/>
  <c r="C59"/>
  <c r="I58"/>
  <c r="F58"/>
  <c r="C58"/>
  <c r="I57"/>
  <c r="C57"/>
  <c r="F56"/>
  <c r="E56"/>
  <c r="D56"/>
  <c r="I54"/>
  <c r="F54"/>
  <c r="C54"/>
  <c r="I53"/>
  <c r="F53"/>
  <c r="C53"/>
  <c r="I52"/>
  <c r="F52"/>
  <c r="C52"/>
  <c r="I51"/>
  <c r="F51"/>
  <c r="C51"/>
  <c r="I50"/>
  <c r="F50"/>
  <c r="C50"/>
  <c r="I49"/>
  <c r="F49"/>
  <c r="C49"/>
  <c r="I48"/>
  <c r="F48"/>
  <c r="C48"/>
  <c r="I47"/>
  <c r="F47"/>
  <c r="C47"/>
  <c r="I46"/>
  <c r="F46"/>
  <c r="C46"/>
  <c r="I45"/>
  <c r="F45"/>
  <c r="C45"/>
  <c r="I44"/>
  <c r="F44"/>
  <c r="C44"/>
  <c r="I42"/>
  <c r="F42"/>
  <c r="C42"/>
  <c r="I41"/>
  <c r="F41"/>
  <c r="C41"/>
  <c r="I40"/>
  <c r="F40"/>
  <c r="C40"/>
  <c r="I39"/>
  <c r="F39"/>
  <c r="C39"/>
  <c r="I38"/>
  <c r="F38"/>
  <c r="C38"/>
  <c r="I37"/>
  <c r="F37"/>
  <c r="C37"/>
  <c r="I36"/>
  <c r="F36"/>
  <c r="C36"/>
  <c r="I35"/>
  <c r="F35"/>
  <c r="C35"/>
  <c r="I34"/>
  <c r="F34"/>
  <c r="C34"/>
  <c r="I33"/>
  <c r="F33"/>
  <c r="C33"/>
  <c r="I32"/>
  <c r="F32"/>
  <c r="E32"/>
  <c r="D32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C23"/>
  <c r="I22"/>
  <c r="F22"/>
  <c r="C22"/>
  <c r="I21"/>
  <c r="F21"/>
  <c r="C21"/>
  <c r="I20"/>
  <c r="F20"/>
  <c r="E20"/>
  <c r="D20"/>
  <c r="I18"/>
  <c r="F18"/>
  <c r="C18"/>
  <c r="I17"/>
  <c r="F17"/>
  <c r="C17"/>
  <c r="I16"/>
  <c r="F16"/>
  <c r="C16"/>
  <c r="I15"/>
  <c r="F15"/>
  <c r="C15"/>
  <c r="I14"/>
  <c r="F14"/>
  <c r="C14"/>
  <c r="I13"/>
  <c r="F13"/>
  <c r="C13"/>
  <c r="I12"/>
  <c r="F12"/>
  <c r="C12"/>
  <c r="I11"/>
  <c r="F11"/>
  <c r="C11"/>
  <c r="I10"/>
  <c r="F10"/>
  <c r="C10"/>
  <c r="I9"/>
  <c r="F9"/>
  <c r="C9"/>
  <c r="F8"/>
  <c r="E8"/>
  <c r="D8"/>
  <c r="E122" l="1"/>
  <c r="E6" s="1"/>
  <c r="C139"/>
  <c r="I123"/>
  <c r="C92"/>
  <c r="C161"/>
  <c r="C147"/>
  <c r="I139"/>
  <c r="I133"/>
  <c r="C133"/>
  <c r="D122"/>
  <c r="C122" s="1"/>
  <c r="C128"/>
  <c r="I128"/>
  <c r="J122"/>
  <c r="J6" s="1"/>
  <c r="K122"/>
  <c r="C80"/>
  <c r="C68"/>
  <c r="I68"/>
  <c r="C56"/>
  <c r="I56"/>
  <c r="C32"/>
  <c r="C20"/>
  <c r="C8"/>
  <c r="D160"/>
  <c r="K6" l="1"/>
  <c r="I6" s="1"/>
  <c r="C160"/>
  <c r="D6"/>
  <c r="I122"/>
  <c r="C6" l="1"/>
</calcChain>
</file>

<file path=xl/sharedStrings.xml><?xml version="1.0" encoding="utf-8"?>
<sst xmlns="http://schemas.openxmlformats.org/spreadsheetml/2006/main" count="263" uniqueCount="249">
  <si>
    <t>Исполнение расходов по благоустройству содержанию и капитальному ремонту дорог муниципального образования поселок Тазовский</t>
  </si>
  <si>
    <t>№ п/п</t>
  </si>
  <si>
    <t>Наименование мероприятия</t>
  </si>
  <si>
    <t>Утвержденный план на 01.01.2014г.</t>
  </si>
  <si>
    <t>Всего</t>
  </si>
  <si>
    <t xml:space="preserve">в том числе </t>
  </si>
  <si>
    <t>окружной бюджет</t>
  </si>
  <si>
    <t>местный бюджет</t>
  </si>
  <si>
    <t>ИТОГО:</t>
  </si>
  <si>
    <t>в том числе:</t>
  </si>
  <si>
    <t>1.</t>
  </si>
  <si>
    <t>Уличное освещение, в т.ч.:</t>
  </si>
  <si>
    <t>услуги по электроснабжению объектов уличного освещения</t>
  </si>
  <si>
    <t>работы по содержанию объектов уличного освещения</t>
  </si>
  <si>
    <t>монтаж объектов уличного освещения (замена светильников)</t>
  </si>
  <si>
    <t>1.4</t>
  </si>
  <si>
    <t>приобретение светильников</t>
  </si>
  <si>
    <t>1.5</t>
  </si>
  <si>
    <t>1.6</t>
  </si>
  <si>
    <t>1.7</t>
  </si>
  <si>
    <t>1.8</t>
  </si>
  <si>
    <t>1.9</t>
  </si>
  <si>
    <t>1.10</t>
  </si>
  <si>
    <t>2.</t>
  </si>
  <si>
    <t>Озеление, в т.ч.:</t>
  </si>
  <si>
    <t>2.1</t>
  </si>
  <si>
    <t>высадка деревьев, цветов</t>
  </si>
  <si>
    <t>2.2</t>
  </si>
  <si>
    <t>работы по содержанию элементов озеленения</t>
  </si>
  <si>
    <t>2.3</t>
  </si>
  <si>
    <t>приобретение элементов озеленения</t>
  </si>
  <si>
    <t>2.4</t>
  </si>
  <si>
    <t>2.5</t>
  </si>
  <si>
    <t>2.6</t>
  </si>
  <si>
    <t>2.7</t>
  </si>
  <si>
    <t>2.8</t>
  </si>
  <si>
    <t>2.9</t>
  </si>
  <si>
    <t>2.10</t>
  </si>
  <si>
    <t xml:space="preserve">3. </t>
  </si>
  <si>
    <t>Содержание мест захоронения, в т.ч.:</t>
  </si>
  <si>
    <t>3.1</t>
  </si>
  <si>
    <t>содержание мест захоронений (кладбище)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</si>
  <si>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</si>
  <si>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</si>
  <si>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</si>
  <si>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</si>
  <si>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</si>
  <si>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</si>
  <si>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</si>
  <si>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</si>
  <si>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</si>
  <si>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</t>
  </si>
  <si>
    <t>Проведение праздничных мероприятий, в т.ч.:</t>
  </si>
  <si>
    <t>4.1</t>
  </si>
  <si>
    <t>работы по проведению праздничных мероприятий</t>
  </si>
  <si>
    <t>4.2</t>
  </si>
  <si>
    <t>работы по подготовке проведения праздничных мероприятий</t>
  </si>
  <si>
    <t>4.3</t>
  </si>
  <si>
    <t>приобретение праздничной продукции (баннеры, флаги, фейерверки, иллюминация)</t>
  </si>
  <si>
    <t>4.4</t>
  </si>
  <si>
    <t>4.5</t>
  </si>
  <si>
    <t>4.6</t>
  </si>
  <si>
    <t>4.7</t>
  </si>
  <si>
    <t>4.8</t>
  </si>
  <si>
    <t>4.9</t>
  </si>
  <si>
    <t>4.10</t>
  </si>
  <si>
    <t>5.</t>
  </si>
  <si>
    <t>Содержание земель соц-культурного назначения, в т.ч.:</t>
  </si>
  <si>
    <t>5.1</t>
  </si>
  <si>
    <t>содержание земель соц-культурного назначения</t>
  </si>
  <si>
    <t>5.2</t>
  </si>
  <si>
    <t>разработка сметной документации</t>
  </si>
  <si>
    <t>5.3</t>
  </si>
  <si>
    <t>коммунальные  услуги (поставка газа)</t>
  </si>
  <si>
    <t>5.4</t>
  </si>
  <si>
    <t>5.5</t>
  </si>
  <si>
    <t>5.6</t>
  </si>
  <si>
    <t>5.7</t>
  </si>
  <si>
    <t>5.8</t>
  </si>
  <si>
    <t>5.9</t>
  </si>
  <si>
    <t>5.10</t>
  </si>
  <si>
    <t>6.</t>
  </si>
  <si>
    <t>Санитарная очистка территории, вт.ч.: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</si>
  <si>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</si>
  <si>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</si>
  <si>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</si>
  <si>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</si>
  <si>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</si>
  <si>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</si>
  <si>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</si>
  <si>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</si>
  <si>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</si>
  <si>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</si>
  <si>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</t>
  </si>
  <si>
    <t>Содержание первичных средств пожаротушения, в т.ч.:</t>
  </si>
  <si>
    <t>7.1</t>
  </si>
  <si>
    <t>содержание пожводоемов</t>
  </si>
  <si>
    <t>7.2</t>
  </si>
  <si>
    <t>коммунальные услуги по содержанию пожводоемов</t>
  </si>
  <si>
    <t>7.3</t>
  </si>
  <si>
    <t>ремонт пожводоемов</t>
  </si>
  <si>
    <t>7.4</t>
  </si>
  <si>
    <t>приобретение информационных табличек для пожводоемов</t>
  </si>
  <si>
    <t>7.5</t>
  </si>
  <si>
    <t>расходы по проведению первичных мер пожарной безопасности</t>
  </si>
  <si>
    <t>7.6</t>
  </si>
  <si>
    <t>устройство площадок с твердым покрытием для пожарных водоемов</t>
  </si>
  <si>
    <t>7.7</t>
  </si>
  <si>
    <t>7.8</t>
  </si>
  <si>
    <t>7.9</t>
  </si>
  <si>
    <t>7.10</t>
  </si>
  <si>
    <t xml:space="preserve">8. </t>
  </si>
  <si>
    <t>Очистка территории поселения, в т.ч.:</t>
  </si>
  <si>
    <t>8.1</t>
  </si>
  <si>
    <t>8.1.1</t>
  </si>
  <si>
    <t>в том числе по объектам: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</si>
  <si>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</si>
  <si>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</si>
  <si>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</si>
  <si>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</si>
  <si>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</si>
  <si>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</si>
  <si>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</si>
  <si>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</si>
  <si>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</t>
  </si>
  <si>
    <t>Приобретение инвентаря для очистки территории поселения</t>
  </si>
  <si>
    <t>9.</t>
  </si>
  <si>
    <t>Установка детских игровых и спортивных площадок, в т.ч.:</t>
  </si>
  <si>
    <t>9.1</t>
  </si>
  <si>
    <t>приобретение и установка детских площадок</t>
  </si>
  <si>
    <t>9.1.1</t>
  </si>
  <si>
    <t>9.1.2</t>
  </si>
  <si>
    <t>9.1.3</t>
  </si>
  <si>
    <t>9.1.4</t>
  </si>
  <si>
    <t>9.2</t>
  </si>
  <si>
    <t>строительство детских площадок</t>
  </si>
  <si>
    <t>9.2.1</t>
  </si>
  <si>
    <t>9.2.2</t>
  </si>
  <si>
    <t>9.2.3</t>
  </si>
  <si>
    <t>9.3</t>
  </si>
  <si>
    <t>благоустройство спортивных площадок</t>
  </si>
  <si>
    <t>9.3.1</t>
  </si>
  <si>
    <t>9.3.2</t>
  </si>
  <si>
    <t>9.3.3</t>
  </si>
  <si>
    <t>9.3.4</t>
  </si>
  <si>
    <t>9.4</t>
  </si>
  <si>
    <t>устройство детских игровых и спортивных площадок</t>
  </si>
  <si>
    <t>9.4.1</t>
  </si>
  <si>
    <t>9.4.2</t>
  </si>
  <si>
    <t>9.4.3</t>
  </si>
  <si>
    <t>9.4.4</t>
  </si>
  <si>
    <t>9.5</t>
  </si>
  <si>
    <t>содержание детских и спортивных площадок</t>
  </si>
  <si>
    <t>9.6</t>
  </si>
  <si>
    <t>демонтаж детских площадок</t>
  </si>
  <si>
    <t>9.7</t>
  </si>
  <si>
    <t>приобретение фигур для благоустройства детских площадок</t>
  </si>
  <si>
    <t>10.</t>
  </si>
  <si>
    <t>Прочие расходы по благоустройству</t>
  </si>
  <si>
    <t>10.1</t>
  </si>
  <si>
    <t>услуги по благоустройству территории села</t>
  </si>
  <si>
    <t>10.2</t>
  </si>
  <si>
    <t>прочие работы</t>
  </si>
  <si>
    <t>10.3</t>
  </si>
  <si>
    <t>устройство оснований под остановочные павильоны</t>
  </si>
  <si>
    <t>10.4</t>
  </si>
  <si>
    <t>10.5</t>
  </si>
  <si>
    <t>приобретение информационных тумб</t>
  </si>
  <si>
    <t>10.6</t>
  </si>
  <si>
    <t>песчаная отсыпка территории</t>
  </si>
  <si>
    <t>10.7</t>
  </si>
  <si>
    <t>установка информационных щитов</t>
  </si>
  <si>
    <t>10.8</t>
  </si>
  <si>
    <t>10.9</t>
  </si>
  <si>
    <t>устройство площадок с твердым покрытием</t>
  </si>
  <si>
    <t>10.10</t>
  </si>
  <si>
    <t>12.</t>
  </si>
  <si>
    <t>Содержание и ремонт автомобильных дорог общего пользования местного значения</t>
  </si>
  <si>
    <t>12.1</t>
  </si>
  <si>
    <t>капитальный ремонт дорог</t>
  </si>
  <si>
    <t>12.2</t>
  </si>
  <si>
    <t>содержание автомобильных дорог</t>
  </si>
  <si>
    <t>12.3</t>
  </si>
  <si>
    <t>приобретение и установка дорожных знаков и неровностей</t>
  </si>
  <si>
    <t>12.4</t>
  </si>
  <si>
    <t>нанесение дорожной разметки на пешеходные переходы</t>
  </si>
  <si>
    <t xml:space="preserve">Исполнитель: </t>
  </si>
  <si>
    <t>(подпись)</t>
  </si>
  <si>
    <t>Ф.И.О.</t>
  </si>
  <si>
    <t>МП</t>
  </si>
  <si>
    <t>отлов безнадзорных животных</t>
  </si>
  <si>
    <t>уборка туалетов</t>
  </si>
  <si>
    <t>приобретение туалетов</t>
  </si>
  <si>
    <t>приобретение и установка контейнеров для раздельного сбора мусора</t>
  </si>
  <si>
    <t>разборка ветхих хозяйственных построек и зачистка территории, в том числе по объектам:</t>
  </si>
  <si>
    <t>демонтаж ж/д ул. Кирова, 2</t>
  </si>
  <si>
    <t>демонтаж ж/д ул. Геофизиков, 26</t>
  </si>
  <si>
    <t>демонтаж ж/д ул. Колхозная, 22</t>
  </si>
  <si>
    <t>демонтаж ж/д ул. Геофизиков, 18</t>
  </si>
  <si>
    <t>демонтаж ж/д ул. Заводская, 22</t>
  </si>
  <si>
    <t>демонтаж ж/д ул. Пристанская, 49</t>
  </si>
  <si>
    <t>демонтаж ж/д ул. Заполярная, 12</t>
  </si>
  <si>
    <t>демонтаж ж/д ул. Заполярная, 3</t>
  </si>
  <si>
    <t>демонтаж  ул. Пиеттомина, 30</t>
  </si>
  <si>
    <t>демонтаж ул. Строителей, 8</t>
  </si>
  <si>
    <t>демонтаж ж/д ул. Новая, 11</t>
  </si>
  <si>
    <t>зачистка территории в р-не лыжной базы</t>
  </si>
  <si>
    <t>демонтаж ж/д ул. Калинина, 16</t>
  </si>
  <si>
    <t>демонтаж ж/д ул. Пристанская, 29</t>
  </si>
  <si>
    <t>демонтаж ж/д ул. Пиеттомина, 17</t>
  </si>
  <si>
    <t>демонтаж ж/д ул. Пушкина, 3,5,11</t>
  </si>
  <si>
    <t>демонтаж ж/д Колхозная, 18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</si>
  <si>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</si>
  <si>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</si>
  <si>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</si>
  <si>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</si>
  <si>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</si>
  <si>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</si>
  <si>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</si>
  <si>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</si>
  <si>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</si>
  <si>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10.11</t>
  </si>
  <si>
    <t>Транспортные расходы</t>
  </si>
  <si>
    <t>демонтаж здания наркологии Геофизиков 28</t>
  </si>
  <si>
    <t>Глава муниципального образования</t>
  </si>
  <si>
    <t>/ В.А.Четвертков /</t>
  </si>
  <si>
    <t>10.12</t>
  </si>
  <si>
    <t>Приобретение прочего инвентаря по благоустройству</t>
  </si>
  <si>
    <t>8.1.19</t>
  </si>
  <si>
    <t>демонтаж дома ул.Почтовая 23</t>
  </si>
  <si>
    <t>8.1.20</t>
  </si>
  <si>
    <t>демонтаж д/с "Рыбка"</t>
  </si>
  <si>
    <t>8.1.21</t>
  </si>
  <si>
    <t>разборка бесхозного объекта на территории котельной "Рыбзавода"</t>
  </si>
  <si>
    <t>8.3</t>
  </si>
  <si>
    <t>Очистка урн от мусора</t>
  </si>
  <si>
    <t>приобретение скамеек, урн, автобусных остановок</t>
  </si>
  <si>
    <t>/ Дорофеева Н.О./</t>
  </si>
  <si>
    <t>устройство тротуаров</t>
  </si>
  <si>
    <t>Уточненный план на 01.08.2014г.</t>
  </si>
  <si>
    <t>Исполнение на 01.08.2014г.</t>
  </si>
  <si>
    <t>8.1.22</t>
  </si>
  <si>
    <t>8.1.23</t>
  </si>
  <si>
    <t>8.1.24</t>
  </si>
  <si>
    <t>8.1.25</t>
  </si>
  <si>
    <t>Зачистка терр. по ул.Пристанская на 300м С-В ж/д №14</t>
  </si>
  <si>
    <t>Зачистка терр. по ул.Пристанская на 300м С-В ж/д №16</t>
  </si>
  <si>
    <t>Зачистка терр. по ул.Пристанская на 300м С-В ж/д №18</t>
  </si>
  <si>
    <t>Зачистка терр. по ул.Пристанская на 300м С-В ж/д №20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</si>
</sst>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4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11" fillId="0" borderId="3" xfId="1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topLeftCell="A10" zoomScaleSheetLayoutView="100" workbookViewId="0">
      <selection activeCell="G119" sqref="G119"/>
    </sheetView>
  </sheetViews>
  <sheetFormatPr defaultRowHeight="15"/>
  <cols>
    <col min="1" max="1" width="6.85546875" bestFit="1" customWidth="1"/>
    <col min="2" max="2" width="45.28515625" style="23" customWidth="1"/>
    <col min="3" max="3" width="15.42578125" style="23" bestFit="1" customWidth="1"/>
    <col min="4" max="5" width="15.5703125" style="23" customWidth="1"/>
    <col min="6" max="6" width="17.28515625" style="23" customWidth="1"/>
    <col min="7" max="7" width="14.85546875" style="23" customWidth="1"/>
    <col min="8" max="8" width="16.7109375" style="23" customWidth="1"/>
    <col min="9" max="11" width="14.28515625" style="23" customWidth="1"/>
  </cols>
  <sheetData>
    <row r="1" spans="1:11" ht="22.9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thickBot="1">
      <c r="A2" s="1"/>
      <c r="B2" s="16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72" t="s">
        <v>1</v>
      </c>
      <c r="B3" s="75" t="s">
        <v>2</v>
      </c>
      <c r="C3" s="78" t="s">
        <v>3</v>
      </c>
      <c r="D3" s="79"/>
      <c r="E3" s="80"/>
      <c r="F3" s="78" t="s">
        <v>239</v>
      </c>
      <c r="G3" s="79"/>
      <c r="H3" s="80"/>
      <c r="I3" s="81" t="s">
        <v>240</v>
      </c>
      <c r="J3" s="82"/>
      <c r="K3" s="83"/>
    </row>
    <row r="4" spans="1:11">
      <c r="A4" s="73"/>
      <c r="B4" s="76"/>
      <c r="C4" s="84" t="s">
        <v>4</v>
      </c>
      <c r="D4" s="86" t="s">
        <v>5</v>
      </c>
      <c r="E4" s="87"/>
      <c r="F4" s="84" t="s">
        <v>4</v>
      </c>
      <c r="G4" s="86" t="s">
        <v>5</v>
      </c>
      <c r="H4" s="87"/>
      <c r="I4" s="84" t="s">
        <v>4</v>
      </c>
      <c r="J4" s="86" t="s">
        <v>5</v>
      </c>
      <c r="K4" s="87"/>
    </row>
    <row r="5" spans="1:11" ht="31.5" customHeight="1" thickBot="1">
      <c r="A5" s="74"/>
      <c r="B5" s="77"/>
      <c r="C5" s="85"/>
      <c r="D5" s="24" t="s">
        <v>6</v>
      </c>
      <c r="E5" s="25" t="s">
        <v>7</v>
      </c>
      <c r="F5" s="85"/>
      <c r="G5" s="24" t="s">
        <v>6</v>
      </c>
      <c r="H5" s="25" t="s">
        <v>7</v>
      </c>
      <c r="I5" s="85"/>
      <c r="J5" s="24" t="s">
        <v>6</v>
      </c>
      <c r="K5" s="25" t="s">
        <v>7</v>
      </c>
    </row>
    <row r="6" spans="1:11">
      <c r="A6" s="2"/>
      <c r="B6" s="17" t="s">
        <v>8</v>
      </c>
      <c r="C6" s="39">
        <f>D6+E6</f>
        <v>127361000</v>
      </c>
      <c r="D6" s="40">
        <f>D8+D20+D32+D44+D56+D68+D80+D92+D122+D147+D160</f>
        <v>25957000</v>
      </c>
      <c r="E6" s="41">
        <f>E8+E20+E32+E44+E56+E68+E80+E92+E122+E147+E160</f>
        <v>101404000</v>
      </c>
      <c r="F6" s="39">
        <f>G6+H6</f>
        <v>161148883.31</v>
      </c>
      <c r="G6" s="40">
        <f>G8+G20+G32+G44+G56+G68+G80+G92+G122+G147+G160</f>
        <v>28357000</v>
      </c>
      <c r="H6" s="41">
        <f>H8+H20+H32+H44+H56+H68+H80+H92+H122+H147+H160</f>
        <v>132791883.31</v>
      </c>
      <c r="I6" s="39">
        <f>J6+K6</f>
        <v>74002428.530000001</v>
      </c>
      <c r="J6" s="40">
        <f>J8+J20+J32+J44+J56+J68+J80+J92+J122+J147+J160</f>
        <v>16823000</v>
      </c>
      <c r="K6" s="41">
        <f>K8+K20+K32+K44+K56+K68+K80+K92+K122+K147+K160</f>
        <v>57179428.530000001</v>
      </c>
    </row>
    <row r="7" spans="1:11">
      <c r="A7" s="3"/>
      <c r="B7" s="7" t="s">
        <v>9</v>
      </c>
      <c r="C7" s="35"/>
      <c r="D7" s="33"/>
      <c r="E7" s="34"/>
      <c r="F7" s="35"/>
      <c r="G7" s="33"/>
      <c r="H7" s="34"/>
      <c r="I7" s="35"/>
      <c r="J7" s="33"/>
      <c r="K7" s="34"/>
    </row>
    <row r="8" spans="1:11">
      <c r="A8" s="4" t="s">
        <v>10</v>
      </c>
      <c r="B8" s="18" t="s">
        <v>11</v>
      </c>
      <c r="C8" s="36">
        <f>D8+E8</f>
        <v>8516000</v>
      </c>
      <c r="D8" s="37">
        <f>SUM(D9:D19)</f>
        <v>6827000</v>
      </c>
      <c r="E8" s="38">
        <f>SUM(E9:E19)</f>
        <v>1689000</v>
      </c>
      <c r="F8" s="36">
        <f>G8+H8</f>
        <v>14512407.379999999</v>
      </c>
      <c r="G8" s="37">
        <f>SUM(G9:G19)</f>
        <v>6827000</v>
      </c>
      <c r="H8" s="38">
        <f>SUM(H9:H19)</f>
        <v>7685407.3799999999</v>
      </c>
      <c r="I8" s="36">
        <f>J8+K8</f>
        <v>4453191.3599999994</v>
      </c>
      <c r="J8" s="37">
        <f>J9+J11</f>
        <v>2615000</v>
      </c>
      <c r="K8" s="38">
        <f>K9+K10+K11+K12</f>
        <v>1838191.3599999999</v>
      </c>
    </row>
    <row r="9" spans="1:11" ht="30">
      <c r="A9" s="5">
        <v>40909</v>
      </c>
      <c r="B9" s="7" t="s">
        <v>12</v>
      </c>
      <c r="C9" s="35">
        <f>D9+E9</f>
        <v>3714000</v>
      </c>
      <c r="D9" s="33">
        <v>2025000</v>
      </c>
      <c r="E9" s="34">
        <v>1689000</v>
      </c>
      <c r="F9" s="35">
        <f>G9+H9</f>
        <v>3080927.38</v>
      </c>
      <c r="G9" s="33">
        <v>2025000</v>
      </c>
      <c r="H9" s="34">
        <f>599000+518383.54-61456.16</f>
        <v>1055927.3800000001</v>
      </c>
      <c r="I9" s="35">
        <f>J9+K9</f>
        <v>2231854.4699999997</v>
      </c>
      <c r="J9" s="33">
        <f>91560.03+147004.75+920799.97</f>
        <v>1159364.75</v>
      </c>
      <c r="K9" s="34">
        <f>145337.39+638903.84+34142.31-61456.16+3414.24+3304.1+8664+300180</f>
        <v>1072489.72</v>
      </c>
    </row>
    <row r="10" spans="1:11" ht="27" customHeight="1">
      <c r="A10" s="5">
        <v>40940</v>
      </c>
      <c r="B10" s="7" t="s">
        <v>13</v>
      </c>
      <c r="C10" s="35">
        <f t="shared" ref="C10:C18" si="0">D10+E10</f>
        <v>0</v>
      </c>
      <c r="D10" s="33">
        <v>0</v>
      </c>
      <c r="E10" s="34">
        <v>0</v>
      </c>
      <c r="F10" s="35">
        <f t="shared" ref="F10:F18" si="1">G10+H10</f>
        <v>2362000</v>
      </c>
      <c r="G10" s="33">
        <v>0</v>
      </c>
      <c r="H10" s="34">
        <v>2362000</v>
      </c>
      <c r="I10" s="35">
        <f t="shared" ref="I10:I18" si="2">J10+K10</f>
        <v>99422</v>
      </c>
      <c r="J10" s="33">
        <v>0</v>
      </c>
      <c r="K10" s="34">
        <v>99422</v>
      </c>
    </row>
    <row r="11" spans="1:11" ht="32.25" customHeight="1">
      <c r="A11" s="5">
        <v>40969</v>
      </c>
      <c r="B11" s="7" t="s">
        <v>14</v>
      </c>
      <c r="C11" s="35">
        <f t="shared" si="0"/>
        <v>2599000</v>
      </c>
      <c r="D11" s="33">
        <v>2599000</v>
      </c>
      <c r="E11" s="34">
        <v>0</v>
      </c>
      <c r="F11" s="35">
        <f t="shared" si="1"/>
        <v>9069480</v>
      </c>
      <c r="G11" s="33">
        <f>2599000+2203000</f>
        <v>4802000</v>
      </c>
      <c r="H11" s="34">
        <f>4267480</f>
        <v>4267480</v>
      </c>
      <c r="I11" s="35">
        <f t="shared" si="2"/>
        <v>2121914.89</v>
      </c>
      <c r="J11" s="33">
        <f>99884.89+1355750.36</f>
        <v>1455635.25</v>
      </c>
      <c r="K11" s="34">
        <v>666279.64</v>
      </c>
    </row>
    <row r="12" spans="1:11">
      <c r="A12" s="6" t="s">
        <v>15</v>
      </c>
      <c r="B12" s="7" t="s">
        <v>16</v>
      </c>
      <c r="C12" s="35">
        <f t="shared" si="0"/>
        <v>2203000</v>
      </c>
      <c r="D12" s="33">
        <v>2203000</v>
      </c>
      <c r="E12" s="34">
        <v>0</v>
      </c>
      <c r="F12" s="35">
        <f t="shared" si="1"/>
        <v>0</v>
      </c>
      <c r="G12" s="33">
        <v>0</v>
      </c>
      <c r="H12" s="34">
        <v>0</v>
      </c>
      <c r="I12" s="35">
        <f t="shared" si="2"/>
        <v>0</v>
      </c>
      <c r="J12" s="33">
        <v>0</v>
      </c>
      <c r="K12" s="34">
        <v>0</v>
      </c>
    </row>
    <row r="13" spans="1:11" hidden="1">
      <c r="A13" s="6" t="s">
        <v>17</v>
      </c>
      <c r="B13" s="7"/>
      <c r="C13" s="35">
        <f t="shared" si="0"/>
        <v>0</v>
      </c>
      <c r="D13" s="33">
        <v>0</v>
      </c>
      <c r="E13" s="34">
        <v>0</v>
      </c>
      <c r="F13" s="35">
        <f t="shared" si="1"/>
        <v>0</v>
      </c>
      <c r="G13" s="33">
        <v>0</v>
      </c>
      <c r="H13" s="34">
        <v>0</v>
      </c>
      <c r="I13" s="35">
        <f t="shared" si="2"/>
        <v>0</v>
      </c>
      <c r="J13" s="33">
        <v>0</v>
      </c>
      <c r="K13" s="34">
        <v>0</v>
      </c>
    </row>
    <row r="14" spans="1:11" hidden="1">
      <c r="A14" s="6" t="s">
        <v>18</v>
      </c>
      <c r="B14" s="7"/>
      <c r="C14" s="35">
        <f t="shared" si="0"/>
        <v>0</v>
      </c>
      <c r="D14" s="33"/>
      <c r="E14" s="34"/>
      <c r="F14" s="35">
        <f t="shared" si="1"/>
        <v>0</v>
      </c>
      <c r="G14" s="33"/>
      <c r="H14" s="34"/>
      <c r="I14" s="35">
        <f t="shared" si="2"/>
        <v>0</v>
      </c>
      <c r="J14" s="33"/>
      <c r="K14" s="34"/>
    </row>
    <row r="15" spans="1:11" hidden="1">
      <c r="A15" s="6" t="s">
        <v>19</v>
      </c>
      <c r="B15" s="7"/>
      <c r="C15" s="35">
        <f t="shared" si="0"/>
        <v>0</v>
      </c>
      <c r="D15" s="33"/>
      <c r="E15" s="34"/>
      <c r="F15" s="35">
        <f t="shared" si="1"/>
        <v>0</v>
      </c>
      <c r="G15" s="33"/>
      <c r="H15" s="34"/>
      <c r="I15" s="35">
        <f t="shared" si="2"/>
        <v>0</v>
      </c>
      <c r="J15" s="33"/>
      <c r="K15" s="34"/>
    </row>
    <row r="16" spans="1:11" hidden="1">
      <c r="A16" s="6" t="s">
        <v>20</v>
      </c>
      <c r="B16" s="7"/>
      <c r="C16" s="35">
        <f t="shared" si="0"/>
        <v>0</v>
      </c>
      <c r="D16" s="33"/>
      <c r="E16" s="34"/>
      <c r="F16" s="35">
        <f t="shared" si="1"/>
        <v>0</v>
      </c>
      <c r="G16" s="33"/>
      <c r="H16" s="34"/>
      <c r="I16" s="35">
        <f t="shared" si="2"/>
        <v>0</v>
      </c>
      <c r="J16" s="33"/>
      <c r="K16" s="34"/>
    </row>
    <row r="17" spans="1:11" hidden="1">
      <c r="A17" s="6" t="s">
        <v>21</v>
      </c>
      <c r="B17" s="7"/>
      <c r="C17" s="35">
        <f t="shared" si="0"/>
        <v>0</v>
      </c>
      <c r="D17" s="33"/>
      <c r="E17" s="34"/>
      <c r="F17" s="35">
        <f t="shared" si="1"/>
        <v>0</v>
      </c>
      <c r="G17" s="33"/>
      <c r="H17" s="34"/>
      <c r="I17" s="35">
        <f t="shared" si="2"/>
        <v>0</v>
      </c>
      <c r="J17" s="33"/>
      <c r="K17" s="34"/>
    </row>
    <row r="18" spans="1:11" hidden="1">
      <c r="A18" s="6" t="s">
        <v>22</v>
      </c>
      <c r="B18" s="7"/>
      <c r="C18" s="35">
        <f t="shared" si="0"/>
        <v>0</v>
      </c>
      <c r="D18" s="33"/>
      <c r="E18" s="34"/>
      <c r="F18" s="35">
        <f t="shared" si="1"/>
        <v>0</v>
      </c>
      <c r="G18" s="33"/>
      <c r="H18" s="34"/>
      <c r="I18" s="35">
        <f t="shared" si="2"/>
        <v>0</v>
      </c>
      <c r="J18" s="33"/>
      <c r="K18" s="34"/>
    </row>
    <row r="19" spans="1:11" hidden="1">
      <c r="A19" s="6"/>
      <c r="B19" s="7"/>
      <c r="C19" s="35"/>
      <c r="D19" s="33"/>
      <c r="E19" s="34"/>
      <c r="F19" s="35"/>
      <c r="G19" s="33"/>
      <c r="H19" s="34"/>
      <c r="I19" s="35"/>
      <c r="J19" s="33"/>
      <c r="K19" s="34"/>
    </row>
    <row r="20" spans="1:11">
      <c r="A20" s="4" t="s">
        <v>23</v>
      </c>
      <c r="B20" s="18" t="s">
        <v>24</v>
      </c>
      <c r="C20" s="36">
        <f>D20+E20</f>
        <v>2242000</v>
      </c>
      <c r="D20" s="37">
        <f>SUM(D21:D31)</f>
        <v>0</v>
      </c>
      <c r="E20" s="38">
        <f>SUM(E21:E31)</f>
        <v>2242000</v>
      </c>
      <c r="F20" s="36">
        <f>G20+H20</f>
        <v>1992000</v>
      </c>
      <c r="G20" s="37">
        <f>SUM(G21:G31)</f>
        <v>0</v>
      </c>
      <c r="H20" s="38">
        <f>SUM(H21:H31)</f>
        <v>1992000</v>
      </c>
      <c r="I20" s="36">
        <f>J20+K20</f>
        <v>1829190.5</v>
      </c>
      <c r="J20" s="37">
        <f>SUM(J21:J31)</f>
        <v>0</v>
      </c>
      <c r="K20" s="38">
        <f>SUM(K21:K31)</f>
        <v>1829190.5</v>
      </c>
    </row>
    <row r="21" spans="1:11" hidden="1">
      <c r="A21" s="6" t="s">
        <v>25</v>
      </c>
      <c r="B21" s="7" t="s">
        <v>26</v>
      </c>
      <c r="C21" s="35">
        <f t="shared" ref="C21:C30" si="3">D21+E21</f>
        <v>0</v>
      </c>
      <c r="D21" s="33">
        <v>0</v>
      </c>
      <c r="E21" s="34">
        <v>0</v>
      </c>
      <c r="F21" s="35">
        <f t="shared" ref="F21:F30" si="4">G21+H21</f>
        <v>0</v>
      </c>
      <c r="G21" s="33">
        <v>0</v>
      </c>
      <c r="H21" s="34">
        <v>0</v>
      </c>
      <c r="I21" s="35">
        <f t="shared" ref="I21:I30" si="5">J21+K21</f>
        <v>0</v>
      </c>
      <c r="J21" s="33">
        <v>0</v>
      </c>
      <c r="K21" s="34">
        <v>0</v>
      </c>
    </row>
    <row r="22" spans="1:11" hidden="1">
      <c r="A22" s="6" t="s">
        <v>27</v>
      </c>
      <c r="B22" s="7" t="s">
        <v>28</v>
      </c>
      <c r="C22" s="35">
        <f t="shared" si="3"/>
        <v>0</v>
      </c>
      <c r="D22" s="33">
        <v>0</v>
      </c>
      <c r="E22" s="34">
        <v>0</v>
      </c>
      <c r="F22" s="35">
        <f t="shared" si="4"/>
        <v>0</v>
      </c>
      <c r="G22" s="33">
        <v>0</v>
      </c>
      <c r="H22" s="34">
        <v>0</v>
      </c>
      <c r="I22" s="35">
        <f t="shared" si="5"/>
        <v>0</v>
      </c>
      <c r="J22" s="33">
        <v>0</v>
      </c>
      <c r="K22" s="34">
        <v>0</v>
      </c>
    </row>
    <row r="23" spans="1:11">
      <c r="A23" s="6" t="s">
        <v>29</v>
      </c>
      <c r="B23" s="7" t="s">
        <v>30</v>
      </c>
      <c r="C23" s="35">
        <f t="shared" si="3"/>
        <v>2242000</v>
      </c>
      <c r="D23" s="33">
        <v>0</v>
      </c>
      <c r="E23" s="34">
        <v>2242000</v>
      </c>
      <c r="F23" s="35">
        <f t="shared" si="4"/>
        <v>1992000</v>
      </c>
      <c r="G23" s="33">
        <v>0</v>
      </c>
      <c r="H23" s="34">
        <v>1992000</v>
      </c>
      <c r="I23" s="35">
        <f t="shared" si="5"/>
        <v>1829190.5</v>
      </c>
      <c r="J23" s="33">
        <v>0</v>
      </c>
      <c r="K23" s="34">
        <f>264670+1220000+344520.5</f>
        <v>1829190.5</v>
      </c>
    </row>
    <row r="24" spans="1:11" hidden="1">
      <c r="A24" s="6" t="s">
        <v>31</v>
      </c>
      <c r="B24" s="7"/>
      <c r="C24" s="35">
        <f t="shared" si="3"/>
        <v>0</v>
      </c>
      <c r="D24" s="33"/>
      <c r="E24" s="34"/>
      <c r="F24" s="35">
        <f t="shared" si="4"/>
        <v>0</v>
      </c>
      <c r="G24" s="33"/>
      <c r="H24" s="34"/>
      <c r="I24" s="35">
        <f t="shared" si="5"/>
        <v>0</v>
      </c>
      <c r="J24" s="33"/>
      <c r="K24" s="34"/>
    </row>
    <row r="25" spans="1:11" hidden="1">
      <c r="A25" s="6" t="s">
        <v>32</v>
      </c>
      <c r="B25" s="7"/>
      <c r="C25" s="35">
        <f t="shared" si="3"/>
        <v>0</v>
      </c>
      <c r="D25" s="33"/>
      <c r="E25" s="34"/>
      <c r="F25" s="35">
        <f t="shared" si="4"/>
        <v>0</v>
      </c>
      <c r="G25" s="33"/>
      <c r="H25" s="34"/>
      <c r="I25" s="35">
        <f t="shared" si="5"/>
        <v>0</v>
      </c>
      <c r="J25" s="33"/>
      <c r="K25" s="34"/>
    </row>
    <row r="26" spans="1:11" hidden="1">
      <c r="A26" s="6" t="s">
        <v>33</v>
      </c>
      <c r="B26" s="7"/>
      <c r="C26" s="35">
        <f t="shared" si="3"/>
        <v>0</v>
      </c>
      <c r="D26" s="33"/>
      <c r="E26" s="34"/>
      <c r="F26" s="35">
        <f t="shared" si="4"/>
        <v>0</v>
      </c>
      <c r="G26" s="33"/>
      <c r="H26" s="34"/>
      <c r="I26" s="35">
        <f t="shared" si="5"/>
        <v>0</v>
      </c>
      <c r="J26" s="33"/>
      <c r="K26" s="34"/>
    </row>
    <row r="27" spans="1:11" hidden="1">
      <c r="A27" s="6" t="s">
        <v>34</v>
      </c>
      <c r="B27" s="7"/>
      <c r="C27" s="35">
        <f t="shared" si="3"/>
        <v>0</v>
      </c>
      <c r="D27" s="33"/>
      <c r="E27" s="34"/>
      <c r="F27" s="35">
        <f t="shared" si="4"/>
        <v>0</v>
      </c>
      <c r="G27" s="33"/>
      <c r="H27" s="34"/>
      <c r="I27" s="35">
        <f t="shared" si="5"/>
        <v>0</v>
      </c>
      <c r="J27" s="33"/>
      <c r="K27" s="34"/>
    </row>
    <row r="28" spans="1:11" hidden="1">
      <c r="A28" s="6" t="s">
        <v>35</v>
      </c>
      <c r="B28" s="7"/>
      <c r="C28" s="35">
        <f t="shared" si="3"/>
        <v>0</v>
      </c>
      <c r="D28" s="33"/>
      <c r="E28" s="34"/>
      <c r="F28" s="35">
        <f t="shared" si="4"/>
        <v>0</v>
      </c>
      <c r="G28" s="33"/>
      <c r="H28" s="34"/>
      <c r="I28" s="35">
        <f t="shared" si="5"/>
        <v>0</v>
      </c>
      <c r="J28" s="33"/>
      <c r="K28" s="34"/>
    </row>
    <row r="29" spans="1:11" hidden="1">
      <c r="A29" s="6" t="s">
        <v>36</v>
      </c>
      <c r="B29" s="7"/>
      <c r="C29" s="35">
        <f t="shared" si="3"/>
        <v>0</v>
      </c>
      <c r="D29" s="33"/>
      <c r="E29" s="34"/>
      <c r="F29" s="35">
        <f t="shared" si="4"/>
        <v>0</v>
      </c>
      <c r="G29" s="33"/>
      <c r="H29" s="34"/>
      <c r="I29" s="35">
        <f t="shared" si="5"/>
        <v>0</v>
      </c>
      <c r="J29" s="33"/>
      <c r="K29" s="34"/>
    </row>
    <row r="30" spans="1:11" hidden="1">
      <c r="A30" s="6" t="s">
        <v>37</v>
      </c>
      <c r="B30" s="7"/>
      <c r="C30" s="35">
        <f t="shared" si="3"/>
        <v>0</v>
      </c>
      <c r="D30" s="33"/>
      <c r="E30" s="34"/>
      <c r="F30" s="35">
        <f t="shared" si="4"/>
        <v>0</v>
      </c>
      <c r="G30" s="33"/>
      <c r="H30" s="34"/>
      <c r="I30" s="35">
        <f t="shared" si="5"/>
        <v>0</v>
      </c>
      <c r="J30" s="33"/>
      <c r="K30" s="34"/>
    </row>
    <row r="31" spans="1:11" hidden="1">
      <c r="A31" s="3"/>
      <c r="B31" s="7"/>
      <c r="C31" s="35"/>
      <c r="D31" s="33"/>
      <c r="E31" s="34"/>
      <c r="F31" s="35"/>
      <c r="G31" s="33"/>
      <c r="H31" s="34"/>
      <c r="I31" s="35"/>
      <c r="J31" s="33"/>
      <c r="K31" s="34"/>
    </row>
    <row r="32" spans="1:11">
      <c r="A32" s="4" t="s">
        <v>38</v>
      </c>
      <c r="B32" s="18" t="s">
        <v>39</v>
      </c>
      <c r="C32" s="36">
        <f>D32+E32</f>
        <v>160000</v>
      </c>
      <c r="D32" s="37">
        <f>SUM(D33:D43)</f>
        <v>0</v>
      </c>
      <c r="E32" s="38">
        <f>SUM(E33:E43)</f>
        <v>160000</v>
      </c>
      <c r="F32" s="36">
        <f>G32+H32</f>
        <v>431000</v>
      </c>
      <c r="G32" s="37">
        <f>SUM(G33:G43)</f>
        <v>0</v>
      </c>
      <c r="H32" s="38">
        <f>SUM(H33:H43)</f>
        <v>431000</v>
      </c>
      <c r="I32" s="36">
        <f>J32+K32</f>
        <v>71476</v>
      </c>
      <c r="J32" s="37">
        <f>SUM(J33:J43)</f>
        <v>0</v>
      </c>
      <c r="K32" s="38">
        <f>SUM(K33:K43)</f>
        <v>71476</v>
      </c>
    </row>
    <row r="33" spans="1:11">
      <c r="A33" s="6" t="s">
        <v>40</v>
      </c>
      <c r="B33" s="7" t="s">
        <v>41</v>
      </c>
      <c r="C33" s="35">
        <f t="shared" ref="C33:C42" si="6">D33+E33</f>
        <v>160000</v>
      </c>
      <c r="D33" s="33">
        <v>0</v>
      </c>
      <c r="E33" s="34">
        <v>160000</v>
      </c>
      <c r="F33" s="35">
        <f t="shared" ref="F33:F42" si="7">G33+H33</f>
        <v>431000</v>
      </c>
      <c r="G33" s="33">
        <v>0</v>
      </c>
      <c r="H33" s="34">
        <v>431000</v>
      </c>
      <c r="I33" s="35">
        <f>J33+K33</f>
        <v>71476</v>
      </c>
      <c r="J33" s="33">
        <v>0</v>
      </c>
      <c r="K33" s="34">
        <v>71476</v>
      </c>
    </row>
    <row r="34" spans="1:11" hidden="1">
      <c r="A34" s="6" t="s">
        <v>42</v>
      </c>
      <c r="B34" s="7"/>
      <c r="C34" s="35">
        <f t="shared" si="6"/>
        <v>0</v>
      </c>
      <c r="D34" s="33"/>
      <c r="E34" s="34"/>
      <c r="F34" s="35">
        <f t="shared" si="7"/>
        <v>0</v>
      </c>
      <c r="G34" s="33"/>
      <c r="H34" s="34"/>
      <c r="I34" s="35">
        <f t="shared" ref="I34:I42" si="8">J34+K34</f>
        <v>0</v>
      </c>
      <c r="J34" s="33"/>
      <c r="K34" s="34"/>
    </row>
    <row r="35" spans="1:11" hidden="1">
      <c r="A35" s="6" t="s">
        <v>43</v>
      </c>
      <c r="B35" s="7"/>
      <c r="C35" s="35">
        <f t="shared" si="6"/>
        <v>0</v>
      </c>
      <c r="D35" s="33"/>
      <c r="E35" s="34"/>
      <c r="F35" s="35">
        <f t="shared" si="7"/>
        <v>0</v>
      </c>
      <c r="G35" s="33"/>
      <c r="H35" s="34"/>
      <c r="I35" s="35">
        <f t="shared" si="8"/>
        <v>0</v>
      </c>
      <c r="J35" s="33"/>
      <c r="K35" s="34"/>
    </row>
    <row r="36" spans="1:11" hidden="1">
      <c r="A36" s="6" t="s">
        <v>44</v>
      </c>
      <c r="B36" s="7"/>
      <c r="C36" s="35">
        <f t="shared" si="6"/>
        <v>0</v>
      </c>
      <c r="D36" s="33"/>
      <c r="E36" s="34"/>
      <c r="F36" s="35">
        <f t="shared" si="7"/>
        <v>0</v>
      </c>
      <c r="G36" s="33"/>
      <c r="H36" s="34"/>
      <c r="I36" s="35">
        <f t="shared" si="8"/>
        <v>0</v>
      </c>
      <c r="J36" s="33"/>
      <c r="K36" s="34"/>
    </row>
    <row r="37" spans="1:11" hidden="1">
      <c r="A37" s="6" t="s">
        <v>45</v>
      </c>
      <c r="B37" s="7"/>
      <c r="C37" s="35">
        <f t="shared" si="6"/>
        <v>0</v>
      </c>
      <c r="D37" s="33"/>
      <c r="E37" s="34"/>
      <c r="F37" s="35">
        <f t="shared" si="7"/>
        <v>0</v>
      </c>
      <c r="G37" s="33"/>
      <c r="H37" s="34"/>
      <c r="I37" s="35">
        <f t="shared" si="8"/>
        <v>0</v>
      </c>
      <c r="J37" s="33"/>
      <c r="K37" s="34"/>
    </row>
    <row r="38" spans="1:11" hidden="1">
      <c r="A38" s="6" t="s">
        <v>46</v>
      </c>
      <c r="B38" s="7"/>
      <c r="C38" s="35">
        <f t="shared" si="6"/>
        <v>0</v>
      </c>
      <c r="D38" s="33"/>
      <c r="E38" s="34"/>
      <c r="F38" s="35">
        <f t="shared" si="7"/>
        <v>0</v>
      </c>
      <c r="G38" s="33"/>
      <c r="H38" s="34"/>
      <c r="I38" s="35">
        <f t="shared" si="8"/>
        <v>0</v>
      </c>
      <c r="J38" s="33"/>
      <c r="K38" s="34"/>
    </row>
    <row r="39" spans="1:11" hidden="1">
      <c r="A39" s="6" t="s">
        <v>47</v>
      </c>
      <c r="B39" s="7"/>
      <c r="C39" s="35">
        <f t="shared" si="6"/>
        <v>0</v>
      </c>
      <c r="D39" s="33"/>
      <c r="E39" s="34"/>
      <c r="F39" s="35">
        <f t="shared" si="7"/>
        <v>0</v>
      </c>
      <c r="G39" s="33"/>
      <c r="H39" s="34"/>
      <c r="I39" s="35">
        <f t="shared" si="8"/>
        <v>0</v>
      </c>
      <c r="J39" s="33"/>
      <c r="K39" s="34"/>
    </row>
    <row r="40" spans="1:11" hidden="1">
      <c r="A40" s="6" t="s">
        <v>48</v>
      </c>
      <c r="B40" s="7"/>
      <c r="C40" s="35">
        <f t="shared" si="6"/>
        <v>0</v>
      </c>
      <c r="D40" s="33"/>
      <c r="E40" s="34"/>
      <c r="F40" s="35">
        <f t="shared" si="7"/>
        <v>0</v>
      </c>
      <c r="G40" s="33"/>
      <c r="H40" s="34"/>
      <c r="I40" s="35">
        <f t="shared" si="8"/>
        <v>0</v>
      </c>
      <c r="J40" s="33"/>
      <c r="K40" s="34"/>
    </row>
    <row r="41" spans="1:11" hidden="1">
      <c r="A41" s="6" t="s">
        <v>49</v>
      </c>
      <c r="B41" s="7"/>
      <c r="C41" s="35">
        <f t="shared" si="6"/>
        <v>0</v>
      </c>
      <c r="D41" s="33"/>
      <c r="E41" s="34"/>
      <c r="F41" s="35">
        <f t="shared" si="7"/>
        <v>0</v>
      </c>
      <c r="G41" s="33"/>
      <c r="H41" s="34"/>
      <c r="I41" s="35">
        <f t="shared" si="8"/>
        <v>0</v>
      </c>
      <c r="J41" s="33"/>
      <c r="K41" s="34"/>
    </row>
    <row r="42" spans="1:11" hidden="1">
      <c r="A42" s="6" t="s">
        <v>50</v>
      </c>
      <c r="B42" s="7"/>
      <c r="C42" s="35">
        <f t="shared" si="6"/>
        <v>0</v>
      </c>
      <c r="D42" s="33"/>
      <c r="E42" s="34"/>
      <c r="F42" s="35">
        <f t="shared" si="7"/>
        <v>0</v>
      </c>
      <c r="G42" s="33"/>
      <c r="H42" s="34"/>
      <c r="I42" s="35">
        <f t="shared" si="8"/>
        <v>0</v>
      </c>
      <c r="J42" s="33"/>
      <c r="K42" s="34"/>
    </row>
    <row r="43" spans="1:11" hidden="1">
      <c r="A43" s="5"/>
      <c r="B43" s="7"/>
      <c r="C43" s="35"/>
      <c r="D43" s="33"/>
      <c r="E43" s="34"/>
      <c r="F43" s="35"/>
      <c r="G43" s="33"/>
      <c r="H43" s="34"/>
      <c r="I43" s="35"/>
      <c r="J43" s="33"/>
      <c r="K43" s="34"/>
    </row>
    <row r="44" spans="1:11" ht="29.25">
      <c r="A44" s="4" t="s">
        <v>51</v>
      </c>
      <c r="B44" s="18" t="s">
        <v>52</v>
      </c>
      <c r="C44" s="36">
        <f>D44+E44</f>
        <v>3400000</v>
      </c>
      <c r="D44" s="37">
        <f>SUM(D45:D55)</f>
        <v>0</v>
      </c>
      <c r="E44" s="38">
        <f>SUM(E45:E55)</f>
        <v>3400000</v>
      </c>
      <c r="F44" s="36">
        <f>G44+H44</f>
        <v>10310601.280000001</v>
      </c>
      <c r="G44" s="37">
        <f>SUM(G45:G55)</f>
        <v>0</v>
      </c>
      <c r="H44" s="38">
        <f>SUM(H45:H55)</f>
        <v>10310601.280000001</v>
      </c>
      <c r="I44" s="36">
        <f>J44+K44</f>
        <v>3985703.38</v>
      </c>
      <c r="J44" s="37">
        <f>SUM(J45:J55)</f>
        <v>0</v>
      </c>
      <c r="K44" s="38">
        <f>SUM(K45:K55)</f>
        <v>3985703.38</v>
      </c>
    </row>
    <row r="45" spans="1:11" ht="18.75" customHeight="1">
      <c r="A45" s="6" t="s">
        <v>53</v>
      </c>
      <c r="B45" s="28" t="s">
        <v>54</v>
      </c>
      <c r="C45" s="35">
        <f t="shared" ref="C45:C54" si="9">D45+E45</f>
        <v>255000</v>
      </c>
      <c r="D45" s="33">
        <v>0</v>
      </c>
      <c r="E45" s="34">
        <v>255000</v>
      </c>
      <c r="F45" s="35">
        <f t="shared" ref="F45:F54" si="10">G45+H45</f>
        <v>3899441.2800000003</v>
      </c>
      <c r="G45" s="33">
        <v>0</v>
      </c>
      <c r="H45" s="34">
        <f>3837955.12+30+61456.16</f>
        <v>3899441.2800000003</v>
      </c>
      <c r="I45" s="35">
        <f t="shared" ref="I45:I54" si="11">J45+K45</f>
        <v>1134266.99</v>
      </c>
      <c r="J45" s="42">
        <v>0</v>
      </c>
      <c r="K45" s="34">
        <f>743858.78+237701.05+91251+61456.16</f>
        <v>1134266.99</v>
      </c>
    </row>
    <row r="46" spans="1:11" ht="30">
      <c r="A46" s="6" t="s">
        <v>55</v>
      </c>
      <c r="B46" s="28" t="s">
        <v>56</v>
      </c>
      <c r="C46" s="35">
        <f t="shared" si="9"/>
        <v>1935000</v>
      </c>
      <c r="D46" s="33">
        <v>0</v>
      </c>
      <c r="E46" s="34">
        <v>1935000</v>
      </c>
      <c r="F46" s="35">
        <f t="shared" si="10"/>
        <v>5244970</v>
      </c>
      <c r="G46" s="33">
        <v>0</v>
      </c>
      <c r="H46" s="34">
        <f>5285000-30-40000</f>
        <v>5244970</v>
      </c>
      <c r="I46" s="35">
        <f t="shared" si="11"/>
        <v>2054399.85</v>
      </c>
      <c r="J46" s="33">
        <v>0</v>
      </c>
      <c r="K46" s="34">
        <f>1781123.86+173941.52+99334.47</f>
        <v>2054399.85</v>
      </c>
    </row>
    <row r="47" spans="1:11" ht="30">
      <c r="A47" s="6" t="s">
        <v>57</v>
      </c>
      <c r="B47" s="28" t="s">
        <v>58</v>
      </c>
      <c r="C47" s="35">
        <f t="shared" si="9"/>
        <v>1210000</v>
      </c>
      <c r="D47" s="33">
        <v>0</v>
      </c>
      <c r="E47" s="34">
        <v>1210000</v>
      </c>
      <c r="F47" s="35">
        <f t="shared" si="10"/>
        <v>1166190</v>
      </c>
      <c r="G47" s="33">
        <v>0</v>
      </c>
      <c r="H47" s="34">
        <f>1210000-960-42850</f>
        <v>1166190</v>
      </c>
      <c r="I47" s="35">
        <f t="shared" si="11"/>
        <v>797036.54</v>
      </c>
      <c r="J47" s="33">
        <v>0</v>
      </c>
      <c r="K47" s="34">
        <f>68000+2700+99750+76081+272025.54+278480</f>
        <v>797036.54</v>
      </c>
    </row>
    <row r="48" spans="1:11" hidden="1">
      <c r="A48" s="6" t="s">
        <v>59</v>
      </c>
      <c r="B48" s="7"/>
      <c r="C48" s="35">
        <f t="shared" si="9"/>
        <v>0</v>
      </c>
      <c r="D48" s="33"/>
      <c r="E48" s="34"/>
      <c r="F48" s="35">
        <f t="shared" si="10"/>
        <v>0</v>
      </c>
      <c r="G48" s="33"/>
      <c r="H48" s="34"/>
      <c r="I48" s="35">
        <f t="shared" si="11"/>
        <v>0</v>
      </c>
      <c r="J48" s="33"/>
      <c r="K48" s="34"/>
    </row>
    <row r="49" spans="1:11" hidden="1">
      <c r="A49" s="6" t="s">
        <v>60</v>
      </c>
      <c r="B49" s="7"/>
      <c r="C49" s="35">
        <f t="shared" si="9"/>
        <v>0</v>
      </c>
      <c r="D49" s="33"/>
      <c r="E49" s="34"/>
      <c r="F49" s="35">
        <f t="shared" si="10"/>
        <v>0</v>
      </c>
      <c r="G49" s="33"/>
      <c r="H49" s="34"/>
      <c r="I49" s="35">
        <f t="shared" si="11"/>
        <v>0</v>
      </c>
      <c r="J49" s="33"/>
      <c r="K49" s="34"/>
    </row>
    <row r="50" spans="1:11" hidden="1">
      <c r="A50" s="6" t="s">
        <v>61</v>
      </c>
      <c r="B50" s="7"/>
      <c r="C50" s="35">
        <f t="shared" si="9"/>
        <v>0</v>
      </c>
      <c r="D50" s="33"/>
      <c r="E50" s="34"/>
      <c r="F50" s="35">
        <f t="shared" si="10"/>
        <v>0</v>
      </c>
      <c r="G50" s="33"/>
      <c r="H50" s="34"/>
      <c r="I50" s="35">
        <f t="shared" si="11"/>
        <v>0</v>
      </c>
      <c r="J50" s="33"/>
      <c r="K50" s="34"/>
    </row>
    <row r="51" spans="1:11" hidden="1">
      <c r="A51" s="6" t="s">
        <v>62</v>
      </c>
      <c r="B51" s="7"/>
      <c r="C51" s="35">
        <f t="shared" si="9"/>
        <v>0</v>
      </c>
      <c r="D51" s="33"/>
      <c r="E51" s="34"/>
      <c r="F51" s="35">
        <f t="shared" si="10"/>
        <v>0</v>
      </c>
      <c r="G51" s="33"/>
      <c r="H51" s="34"/>
      <c r="I51" s="35">
        <f t="shared" si="11"/>
        <v>0</v>
      </c>
      <c r="J51" s="33"/>
      <c r="K51" s="34"/>
    </row>
    <row r="52" spans="1:11" hidden="1">
      <c r="A52" s="6" t="s">
        <v>63</v>
      </c>
      <c r="B52" s="7"/>
      <c r="C52" s="35">
        <f t="shared" si="9"/>
        <v>0</v>
      </c>
      <c r="D52" s="33"/>
      <c r="E52" s="34"/>
      <c r="F52" s="35">
        <f t="shared" si="10"/>
        <v>0</v>
      </c>
      <c r="G52" s="33"/>
      <c r="H52" s="34"/>
      <c r="I52" s="35">
        <f t="shared" si="11"/>
        <v>0</v>
      </c>
      <c r="J52" s="33"/>
      <c r="K52" s="34"/>
    </row>
    <row r="53" spans="1:11" hidden="1">
      <c r="A53" s="6" t="s">
        <v>64</v>
      </c>
      <c r="B53" s="7"/>
      <c r="C53" s="35">
        <f t="shared" si="9"/>
        <v>0</v>
      </c>
      <c r="D53" s="33"/>
      <c r="E53" s="34"/>
      <c r="F53" s="35">
        <f t="shared" si="10"/>
        <v>0</v>
      </c>
      <c r="G53" s="33"/>
      <c r="H53" s="34"/>
      <c r="I53" s="35">
        <f t="shared" si="11"/>
        <v>0</v>
      </c>
      <c r="J53" s="33"/>
      <c r="K53" s="34"/>
    </row>
    <row r="54" spans="1:11" hidden="1">
      <c r="A54" s="6" t="s">
        <v>65</v>
      </c>
      <c r="B54" s="7"/>
      <c r="C54" s="35">
        <f t="shared" si="9"/>
        <v>0</v>
      </c>
      <c r="D54" s="33"/>
      <c r="E54" s="34"/>
      <c r="F54" s="35">
        <f t="shared" si="10"/>
        <v>0</v>
      </c>
      <c r="G54" s="33"/>
      <c r="H54" s="34"/>
      <c r="I54" s="35">
        <f t="shared" si="11"/>
        <v>0</v>
      </c>
      <c r="J54" s="33"/>
      <c r="K54" s="34"/>
    </row>
    <row r="55" spans="1:11" hidden="1">
      <c r="A55" s="5"/>
      <c r="B55" s="7"/>
      <c r="C55" s="35"/>
      <c r="D55" s="33"/>
      <c r="E55" s="34"/>
      <c r="F55" s="35"/>
      <c r="G55" s="33"/>
      <c r="H55" s="34"/>
      <c r="I55" s="35"/>
      <c r="J55" s="33"/>
      <c r="K55" s="34"/>
    </row>
    <row r="56" spans="1:11" ht="29.25">
      <c r="A56" s="4" t="s">
        <v>66</v>
      </c>
      <c r="B56" s="18" t="s">
        <v>67</v>
      </c>
      <c r="C56" s="36">
        <f>D56+E56</f>
        <v>1546000</v>
      </c>
      <c r="D56" s="37">
        <f>SUM(D57:D67)</f>
        <v>0</v>
      </c>
      <c r="E56" s="38">
        <f>SUM(E57:E67)</f>
        <v>1546000</v>
      </c>
      <c r="F56" s="36">
        <f>G56+H56</f>
        <v>6785809.4100000001</v>
      </c>
      <c r="G56" s="37">
        <f>SUM(G57:G67)</f>
        <v>0</v>
      </c>
      <c r="H56" s="38">
        <f>SUM(H57:H67)</f>
        <v>6785809.4100000001</v>
      </c>
      <c r="I56" s="36">
        <f>J56+K56</f>
        <v>180000</v>
      </c>
      <c r="J56" s="37">
        <f>SUM(J57:J67)</f>
        <v>0</v>
      </c>
      <c r="K56" s="38">
        <f>SUM(K57:K67)</f>
        <v>180000</v>
      </c>
    </row>
    <row r="57" spans="1:11" ht="20.25" customHeight="1">
      <c r="A57" s="6" t="s">
        <v>68</v>
      </c>
      <c r="B57" s="7" t="s">
        <v>69</v>
      </c>
      <c r="C57" s="35">
        <f t="shared" ref="C57:C66" si="12">D57+E57</f>
        <v>1064000</v>
      </c>
      <c r="D57" s="33">
        <v>0</v>
      </c>
      <c r="E57" s="34">
        <v>1064000</v>
      </c>
      <c r="F57" s="35">
        <f t="shared" ref="F57:F66" si="13">G57+H57</f>
        <v>6303809.4100000001</v>
      </c>
      <c r="G57" s="33">
        <v>0</v>
      </c>
      <c r="H57" s="34">
        <f>13623000.3-11502180.74-1064000+5831711.67-584721.82</f>
        <v>6303809.4100000001</v>
      </c>
      <c r="I57" s="35">
        <f t="shared" ref="I57:I66" si="14">J57+K57</f>
        <v>0</v>
      </c>
      <c r="J57" s="33">
        <v>0</v>
      </c>
      <c r="K57" s="34">
        <v>0</v>
      </c>
    </row>
    <row r="58" spans="1:11" ht="18" customHeight="1">
      <c r="A58" s="6" t="s">
        <v>70</v>
      </c>
      <c r="B58" s="7" t="s">
        <v>71</v>
      </c>
      <c r="C58" s="35">
        <f t="shared" si="12"/>
        <v>0</v>
      </c>
      <c r="D58" s="33">
        <v>0</v>
      </c>
      <c r="E58" s="34">
        <v>0</v>
      </c>
      <c r="F58" s="35">
        <f t="shared" si="13"/>
        <v>0</v>
      </c>
      <c r="G58" s="33">
        <v>0</v>
      </c>
      <c r="H58" s="34">
        <v>0</v>
      </c>
      <c r="I58" s="35">
        <f t="shared" si="14"/>
        <v>0</v>
      </c>
      <c r="J58" s="33">
        <v>0</v>
      </c>
      <c r="K58" s="34">
        <v>0</v>
      </c>
    </row>
    <row r="59" spans="1:11" ht="18.75" customHeight="1">
      <c r="A59" s="6" t="s">
        <v>72</v>
      </c>
      <c r="B59" s="7" t="s">
        <v>73</v>
      </c>
      <c r="C59" s="35">
        <f t="shared" si="12"/>
        <v>482000</v>
      </c>
      <c r="D59" s="33">
        <v>0</v>
      </c>
      <c r="E59" s="34">
        <v>482000</v>
      </c>
      <c r="F59" s="35">
        <f t="shared" si="13"/>
        <v>482000</v>
      </c>
      <c r="G59" s="33">
        <v>0</v>
      </c>
      <c r="H59" s="34">
        <v>482000</v>
      </c>
      <c r="I59" s="35">
        <f t="shared" si="14"/>
        <v>180000</v>
      </c>
      <c r="J59" s="33">
        <v>0</v>
      </c>
      <c r="K59" s="34">
        <f>90000+30000+10719.34+19280.66+30000</f>
        <v>180000</v>
      </c>
    </row>
    <row r="60" spans="1:11" hidden="1">
      <c r="A60" s="6" t="s">
        <v>74</v>
      </c>
      <c r="B60" s="7"/>
      <c r="C60" s="35">
        <f t="shared" si="12"/>
        <v>0</v>
      </c>
      <c r="D60" s="33"/>
      <c r="E60" s="34"/>
      <c r="F60" s="35">
        <f t="shared" si="13"/>
        <v>0</v>
      </c>
      <c r="G60" s="33"/>
      <c r="H60" s="34"/>
      <c r="I60" s="35">
        <f t="shared" si="14"/>
        <v>0</v>
      </c>
      <c r="J60" s="33"/>
      <c r="K60" s="34"/>
    </row>
    <row r="61" spans="1:11" hidden="1">
      <c r="A61" s="6" t="s">
        <v>75</v>
      </c>
      <c r="B61" s="7"/>
      <c r="C61" s="35">
        <f t="shared" si="12"/>
        <v>0</v>
      </c>
      <c r="D61" s="33"/>
      <c r="E61" s="34"/>
      <c r="F61" s="35">
        <f t="shared" si="13"/>
        <v>0</v>
      </c>
      <c r="G61" s="33"/>
      <c r="H61" s="34"/>
      <c r="I61" s="35">
        <f t="shared" si="14"/>
        <v>0</v>
      </c>
      <c r="J61" s="33"/>
      <c r="K61" s="34"/>
    </row>
    <row r="62" spans="1:11" hidden="1">
      <c r="A62" s="6" t="s">
        <v>76</v>
      </c>
      <c r="B62" s="7"/>
      <c r="C62" s="35">
        <f t="shared" si="12"/>
        <v>0</v>
      </c>
      <c r="D62" s="33"/>
      <c r="E62" s="34"/>
      <c r="F62" s="35">
        <f t="shared" si="13"/>
        <v>0</v>
      </c>
      <c r="G62" s="33"/>
      <c r="H62" s="34"/>
      <c r="I62" s="35">
        <f t="shared" si="14"/>
        <v>0</v>
      </c>
      <c r="J62" s="33"/>
      <c r="K62" s="34"/>
    </row>
    <row r="63" spans="1:11" hidden="1">
      <c r="A63" s="6" t="s">
        <v>77</v>
      </c>
      <c r="B63" s="7"/>
      <c r="C63" s="35">
        <f t="shared" si="12"/>
        <v>0</v>
      </c>
      <c r="D63" s="33"/>
      <c r="E63" s="34"/>
      <c r="F63" s="35">
        <f t="shared" si="13"/>
        <v>0</v>
      </c>
      <c r="G63" s="33"/>
      <c r="H63" s="34"/>
      <c r="I63" s="35">
        <f t="shared" si="14"/>
        <v>0</v>
      </c>
      <c r="J63" s="33"/>
      <c r="K63" s="34"/>
    </row>
    <row r="64" spans="1:11" hidden="1">
      <c r="A64" s="6" t="s">
        <v>78</v>
      </c>
      <c r="B64" s="7"/>
      <c r="C64" s="35">
        <f t="shared" si="12"/>
        <v>0</v>
      </c>
      <c r="D64" s="33"/>
      <c r="E64" s="34"/>
      <c r="F64" s="35">
        <f t="shared" si="13"/>
        <v>0</v>
      </c>
      <c r="G64" s="33"/>
      <c r="H64" s="34"/>
      <c r="I64" s="35">
        <f t="shared" si="14"/>
        <v>0</v>
      </c>
      <c r="J64" s="33"/>
      <c r="K64" s="34"/>
    </row>
    <row r="65" spans="1:11" hidden="1">
      <c r="A65" s="6" t="s">
        <v>79</v>
      </c>
      <c r="B65" s="7"/>
      <c r="C65" s="35">
        <f t="shared" si="12"/>
        <v>0</v>
      </c>
      <c r="D65" s="33"/>
      <c r="E65" s="34"/>
      <c r="F65" s="35">
        <f t="shared" si="13"/>
        <v>0</v>
      </c>
      <c r="G65" s="33"/>
      <c r="H65" s="34"/>
      <c r="I65" s="35">
        <f t="shared" si="14"/>
        <v>0</v>
      </c>
      <c r="J65" s="33"/>
      <c r="K65" s="34"/>
    </row>
    <row r="66" spans="1:11" hidden="1">
      <c r="A66" s="6" t="s">
        <v>80</v>
      </c>
      <c r="B66" s="7"/>
      <c r="C66" s="35">
        <f t="shared" si="12"/>
        <v>0</v>
      </c>
      <c r="D66" s="33"/>
      <c r="E66" s="34"/>
      <c r="F66" s="35">
        <f t="shared" si="13"/>
        <v>0</v>
      </c>
      <c r="G66" s="33"/>
      <c r="H66" s="34"/>
      <c r="I66" s="35">
        <f t="shared" si="14"/>
        <v>0</v>
      </c>
      <c r="J66" s="33"/>
      <c r="K66" s="34"/>
    </row>
    <row r="67" spans="1:11" hidden="1">
      <c r="A67" s="5"/>
      <c r="B67" s="7"/>
      <c r="C67" s="35"/>
      <c r="D67" s="33"/>
      <c r="E67" s="34"/>
      <c r="F67" s="35"/>
      <c r="G67" s="33"/>
      <c r="H67" s="34"/>
      <c r="I67" s="35"/>
      <c r="J67" s="33"/>
      <c r="K67" s="34"/>
    </row>
    <row r="68" spans="1:11">
      <c r="A68" s="4" t="s">
        <v>81</v>
      </c>
      <c r="B68" s="18" t="s">
        <v>82</v>
      </c>
      <c r="C68" s="36">
        <f>D68+E68</f>
        <v>600000</v>
      </c>
      <c r="D68" s="37">
        <f>SUM(D69:D79)</f>
        <v>0</v>
      </c>
      <c r="E68" s="38">
        <f>SUM(E69:E79)</f>
        <v>600000</v>
      </c>
      <c r="F68" s="36">
        <f>G68+H68</f>
        <v>1011000</v>
      </c>
      <c r="G68" s="37">
        <f>SUM(G69:G79)</f>
        <v>0</v>
      </c>
      <c r="H68" s="38">
        <f>SUM(H69:H79)</f>
        <v>1011000</v>
      </c>
      <c r="I68" s="36">
        <f>J68+K68</f>
        <v>410238.5</v>
      </c>
      <c r="J68" s="37">
        <f>SUM(J69:J79)</f>
        <v>0</v>
      </c>
      <c r="K68" s="38">
        <f>SUM(K69:K79)</f>
        <v>410238.5</v>
      </c>
    </row>
    <row r="69" spans="1:11">
      <c r="A69" s="6" t="s">
        <v>83</v>
      </c>
      <c r="B69" s="7" t="s">
        <v>190</v>
      </c>
      <c r="C69" s="35">
        <f t="shared" ref="C69:C78" si="15">D69+E69</f>
        <v>413000</v>
      </c>
      <c r="D69" s="33">
        <v>0</v>
      </c>
      <c r="E69" s="34">
        <v>413000</v>
      </c>
      <c r="F69" s="35">
        <f t="shared" ref="F69:F78" si="16">G69+H69</f>
        <v>824000</v>
      </c>
      <c r="G69" s="33">
        <v>0</v>
      </c>
      <c r="H69" s="34">
        <f>413000+411000</f>
        <v>824000</v>
      </c>
      <c r="I69" s="35">
        <f t="shared" ref="I69:I78" si="17">J69+K69</f>
        <v>410238.5</v>
      </c>
      <c r="J69" s="33">
        <v>0</v>
      </c>
      <c r="K69" s="34">
        <f>410238.5</f>
        <v>410238.5</v>
      </c>
    </row>
    <row r="70" spans="1:11">
      <c r="A70" s="6" t="s">
        <v>84</v>
      </c>
      <c r="B70" s="7" t="s">
        <v>191</v>
      </c>
      <c r="C70" s="35">
        <f t="shared" si="15"/>
        <v>187000</v>
      </c>
      <c r="D70" s="33">
        <v>0</v>
      </c>
      <c r="E70" s="34">
        <v>187000</v>
      </c>
      <c r="F70" s="35">
        <f t="shared" si="16"/>
        <v>187000</v>
      </c>
      <c r="G70" s="33">
        <v>0</v>
      </c>
      <c r="H70" s="34">
        <v>187000</v>
      </c>
      <c r="I70" s="35">
        <f t="shared" si="17"/>
        <v>0</v>
      </c>
      <c r="J70" s="33">
        <v>0</v>
      </c>
      <c r="K70" s="34">
        <v>0</v>
      </c>
    </row>
    <row r="71" spans="1:11" hidden="1">
      <c r="A71" s="6" t="s">
        <v>85</v>
      </c>
      <c r="B71" s="7" t="s">
        <v>192</v>
      </c>
      <c r="C71" s="35">
        <f t="shared" si="15"/>
        <v>0</v>
      </c>
      <c r="D71" s="33">
        <v>0</v>
      </c>
      <c r="E71" s="34">
        <v>0</v>
      </c>
      <c r="F71" s="35">
        <f t="shared" si="16"/>
        <v>0</v>
      </c>
      <c r="G71" s="33">
        <v>0</v>
      </c>
      <c r="H71" s="34">
        <v>0</v>
      </c>
      <c r="I71" s="35">
        <f t="shared" si="17"/>
        <v>0</v>
      </c>
      <c r="J71" s="33">
        <v>0</v>
      </c>
      <c r="K71" s="34">
        <v>0</v>
      </c>
    </row>
    <row r="72" spans="1:11" hidden="1">
      <c r="A72" s="6" t="s">
        <v>86</v>
      </c>
      <c r="B72" s="7"/>
      <c r="C72" s="35">
        <f t="shared" si="15"/>
        <v>0</v>
      </c>
      <c r="D72" s="33"/>
      <c r="E72" s="34"/>
      <c r="F72" s="35">
        <f t="shared" si="16"/>
        <v>0</v>
      </c>
      <c r="G72" s="33"/>
      <c r="H72" s="34"/>
      <c r="I72" s="35">
        <f t="shared" si="17"/>
        <v>0</v>
      </c>
      <c r="J72" s="33"/>
      <c r="K72" s="34"/>
    </row>
    <row r="73" spans="1:11" hidden="1">
      <c r="A73" s="6" t="s">
        <v>87</v>
      </c>
      <c r="B73" s="7"/>
      <c r="C73" s="35">
        <f t="shared" si="15"/>
        <v>0</v>
      </c>
      <c r="D73" s="33"/>
      <c r="E73" s="34"/>
      <c r="F73" s="35">
        <f t="shared" si="16"/>
        <v>0</v>
      </c>
      <c r="G73" s="33"/>
      <c r="H73" s="34"/>
      <c r="I73" s="35">
        <f t="shared" si="17"/>
        <v>0</v>
      </c>
      <c r="J73" s="33"/>
      <c r="K73" s="34"/>
    </row>
    <row r="74" spans="1:11" hidden="1">
      <c r="A74" s="6" t="s">
        <v>88</v>
      </c>
      <c r="B74" s="7"/>
      <c r="C74" s="35">
        <f t="shared" si="15"/>
        <v>0</v>
      </c>
      <c r="D74" s="33"/>
      <c r="E74" s="34"/>
      <c r="F74" s="35">
        <f t="shared" si="16"/>
        <v>0</v>
      </c>
      <c r="G74" s="33"/>
      <c r="H74" s="34"/>
      <c r="I74" s="35">
        <f t="shared" si="17"/>
        <v>0</v>
      </c>
      <c r="J74" s="33"/>
      <c r="K74" s="34"/>
    </row>
    <row r="75" spans="1:11" hidden="1">
      <c r="A75" s="6" t="s">
        <v>89</v>
      </c>
      <c r="B75" s="7"/>
      <c r="C75" s="35">
        <f t="shared" si="15"/>
        <v>0</v>
      </c>
      <c r="D75" s="33"/>
      <c r="E75" s="34"/>
      <c r="F75" s="35">
        <f t="shared" si="16"/>
        <v>0</v>
      </c>
      <c r="G75" s="33"/>
      <c r="H75" s="34"/>
      <c r="I75" s="35">
        <f t="shared" si="17"/>
        <v>0</v>
      </c>
      <c r="J75" s="33"/>
      <c r="K75" s="34"/>
    </row>
    <row r="76" spans="1:11" hidden="1">
      <c r="A76" s="6" t="s">
        <v>90</v>
      </c>
      <c r="B76" s="7"/>
      <c r="C76" s="35">
        <f t="shared" si="15"/>
        <v>0</v>
      </c>
      <c r="D76" s="33"/>
      <c r="E76" s="34"/>
      <c r="F76" s="35">
        <f t="shared" si="16"/>
        <v>0</v>
      </c>
      <c r="G76" s="33"/>
      <c r="H76" s="34"/>
      <c r="I76" s="35">
        <f t="shared" si="17"/>
        <v>0</v>
      </c>
      <c r="J76" s="33"/>
      <c r="K76" s="34"/>
    </row>
    <row r="77" spans="1:11" hidden="1">
      <c r="A77" s="6" t="s">
        <v>91</v>
      </c>
      <c r="B77" s="7"/>
      <c r="C77" s="35">
        <f t="shared" si="15"/>
        <v>0</v>
      </c>
      <c r="D77" s="33"/>
      <c r="E77" s="34"/>
      <c r="F77" s="35">
        <f t="shared" si="16"/>
        <v>0</v>
      </c>
      <c r="G77" s="33"/>
      <c r="H77" s="34"/>
      <c r="I77" s="35">
        <f t="shared" si="17"/>
        <v>0</v>
      </c>
      <c r="J77" s="33"/>
      <c r="K77" s="34"/>
    </row>
    <row r="78" spans="1:11" hidden="1">
      <c r="A78" s="6" t="s">
        <v>92</v>
      </c>
      <c r="B78" s="7"/>
      <c r="C78" s="35">
        <f t="shared" si="15"/>
        <v>0</v>
      </c>
      <c r="D78" s="33"/>
      <c r="E78" s="34"/>
      <c r="F78" s="35">
        <f t="shared" si="16"/>
        <v>0</v>
      </c>
      <c r="G78" s="33"/>
      <c r="H78" s="34"/>
      <c r="I78" s="35">
        <f t="shared" si="17"/>
        <v>0</v>
      </c>
      <c r="J78" s="33"/>
      <c r="K78" s="34"/>
    </row>
    <row r="79" spans="1:11" hidden="1">
      <c r="A79" s="6"/>
      <c r="B79" s="7"/>
      <c r="C79" s="35"/>
      <c r="D79" s="33"/>
      <c r="E79" s="34"/>
      <c r="F79" s="35"/>
      <c r="G79" s="33"/>
      <c r="H79" s="34"/>
      <c r="I79" s="35"/>
      <c r="J79" s="33"/>
      <c r="K79" s="34"/>
    </row>
    <row r="80" spans="1:11" ht="29.25">
      <c r="A80" s="4" t="s">
        <v>93</v>
      </c>
      <c r="B80" s="18" t="s">
        <v>94</v>
      </c>
      <c r="C80" s="36">
        <f>D80+E80</f>
        <v>18165000</v>
      </c>
      <c r="D80" s="37">
        <f>SUM(D81:D91)</f>
        <v>0</v>
      </c>
      <c r="E80" s="38">
        <f>SUM(E81:E91)</f>
        <v>18165000</v>
      </c>
      <c r="F80" s="36">
        <f>G80+H80</f>
        <v>22461616.460000001</v>
      </c>
      <c r="G80" s="37">
        <f>SUM(G81:G91)</f>
        <v>0</v>
      </c>
      <c r="H80" s="38">
        <f>SUM(H81:H91)</f>
        <v>22461616.460000001</v>
      </c>
      <c r="I80" s="36">
        <f>J80+K80</f>
        <v>5352756.3100000005</v>
      </c>
      <c r="J80" s="37">
        <f>SUM(J81:J91)</f>
        <v>0</v>
      </c>
      <c r="K80" s="38">
        <f>SUM(K81:K91)</f>
        <v>5352756.3100000005</v>
      </c>
    </row>
    <row r="81" spans="1:11">
      <c r="A81" s="6" t="s">
        <v>95</v>
      </c>
      <c r="B81" s="7" t="s">
        <v>96</v>
      </c>
      <c r="C81" s="35">
        <f t="shared" ref="C81:C90" si="18">D81+E81</f>
        <v>2875000</v>
      </c>
      <c r="D81" s="33">
        <v>0</v>
      </c>
      <c r="E81" s="34">
        <v>2875000</v>
      </c>
      <c r="F81" s="35">
        <f t="shared" ref="F81:F90" si="19">G81+H81</f>
        <v>2875000</v>
      </c>
      <c r="G81" s="33">
        <v>0</v>
      </c>
      <c r="H81" s="34">
        <v>2875000</v>
      </c>
      <c r="I81" s="35">
        <f t="shared" ref="I81:I90" si="20">J81+K81</f>
        <v>1437303.4</v>
      </c>
      <c r="J81" s="33">
        <v>0</v>
      </c>
      <c r="K81" s="34">
        <f>240000+240000+240000+240000+240000+237303.4</f>
        <v>1437303.4</v>
      </c>
    </row>
    <row r="82" spans="1:11" ht="30">
      <c r="A82" s="6" t="s">
        <v>97</v>
      </c>
      <c r="B82" s="7" t="s">
        <v>98</v>
      </c>
      <c r="C82" s="35">
        <f t="shared" si="18"/>
        <v>10679000</v>
      </c>
      <c r="D82" s="33">
        <v>0</v>
      </c>
      <c r="E82" s="34">
        <v>10679000</v>
      </c>
      <c r="F82" s="35">
        <f t="shared" si="19"/>
        <v>11250616.460000001</v>
      </c>
      <c r="G82" s="33">
        <v>0</v>
      </c>
      <c r="H82" s="34">
        <f>11769000-518383.54</f>
        <v>11250616.460000001</v>
      </c>
      <c r="I82" s="35">
        <f t="shared" si="20"/>
        <v>1571608.19</v>
      </c>
      <c r="J82" s="33">
        <v>0</v>
      </c>
      <c r="K82" s="34">
        <f>1039920.13+397689.89+133998.17</f>
        <v>1571608.19</v>
      </c>
    </row>
    <row r="83" spans="1:11" hidden="1">
      <c r="A83" s="6" t="s">
        <v>99</v>
      </c>
      <c r="B83" s="7" t="s">
        <v>100</v>
      </c>
      <c r="C83" s="35">
        <f t="shared" si="18"/>
        <v>0</v>
      </c>
      <c r="D83" s="33">
        <v>0</v>
      </c>
      <c r="E83" s="34">
        <v>0</v>
      </c>
      <c r="F83" s="35">
        <f t="shared" si="19"/>
        <v>0</v>
      </c>
      <c r="G83" s="33">
        <v>0</v>
      </c>
      <c r="H83" s="34">
        <v>0</v>
      </c>
      <c r="I83" s="35">
        <f t="shared" si="20"/>
        <v>0</v>
      </c>
      <c r="J83" s="33">
        <v>0</v>
      </c>
      <c r="K83" s="34">
        <v>0</v>
      </c>
    </row>
    <row r="84" spans="1:11" ht="30">
      <c r="A84" s="6" t="s">
        <v>101</v>
      </c>
      <c r="B84" s="7" t="s">
        <v>102</v>
      </c>
      <c r="C84" s="35">
        <f t="shared" si="18"/>
        <v>0</v>
      </c>
      <c r="D84" s="33">
        <v>0</v>
      </c>
      <c r="E84" s="34">
        <v>0</v>
      </c>
      <c r="F84" s="35">
        <f t="shared" si="19"/>
        <v>425000</v>
      </c>
      <c r="G84" s="33">
        <v>0</v>
      </c>
      <c r="H84" s="34">
        <v>425000</v>
      </c>
      <c r="I84" s="35">
        <f t="shared" si="20"/>
        <v>23082</v>
      </c>
      <c r="J84" s="33">
        <v>0</v>
      </c>
      <c r="K84" s="34">
        <v>23082</v>
      </c>
    </row>
    <row r="85" spans="1:11" ht="30">
      <c r="A85" s="6" t="s">
        <v>103</v>
      </c>
      <c r="B85" s="7" t="s">
        <v>104</v>
      </c>
      <c r="C85" s="35">
        <f t="shared" si="18"/>
        <v>4611000</v>
      </c>
      <c r="D85" s="33">
        <v>0</v>
      </c>
      <c r="E85" s="34">
        <v>4611000</v>
      </c>
      <c r="F85" s="35">
        <f t="shared" si="19"/>
        <v>7911000</v>
      </c>
      <c r="G85" s="33">
        <v>0</v>
      </c>
      <c r="H85" s="34">
        <f>7911000-2400000-3300000+5700000</f>
        <v>7911000</v>
      </c>
      <c r="I85" s="35">
        <f t="shared" si="20"/>
        <v>2320762.7200000002</v>
      </c>
      <c r="J85" s="33">
        <v>0</v>
      </c>
      <c r="K85" s="34">
        <v>2320762.7200000002</v>
      </c>
    </row>
    <row r="86" spans="1:11" ht="30" hidden="1">
      <c r="A86" s="6" t="s">
        <v>105</v>
      </c>
      <c r="B86" s="7" t="s">
        <v>106</v>
      </c>
      <c r="C86" s="35">
        <f t="shared" si="18"/>
        <v>0</v>
      </c>
      <c r="D86" s="33">
        <v>0</v>
      </c>
      <c r="E86" s="34">
        <v>0</v>
      </c>
      <c r="F86" s="35">
        <f t="shared" si="19"/>
        <v>0</v>
      </c>
      <c r="G86" s="33">
        <v>0</v>
      </c>
      <c r="H86" s="34">
        <v>0</v>
      </c>
      <c r="I86" s="35">
        <f t="shared" si="20"/>
        <v>0</v>
      </c>
      <c r="J86" s="33"/>
      <c r="K86" s="34">
        <v>0</v>
      </c>
    </row>
    <row r="87" spans="1:11" hidden="1">
      <c r="A87" s="6" t="s">
        <v>107</v>
      </c>
      <c r="B87" s="7"/>
      <c r="C87" s="35">
        <f t="shared" si="18"/>
        <v>0</v>
      </c>
      <c r="D87" s="33"/>
      <c r="E87" s="34"/>
      <c r="F87" s="35">
        <f t="shared" si="19"/>
        <v>0</v>
      </c>
      <c r="G87" s="33"/>
      <c r="H87" s="34"/>
      <c r="I87" s="35">
        <f t="shared" si="20"/>
        <v>0</v>
      </c>
      <c r="J87" s="33"/>
      <c r="K87" s="34"/>
    </row>
    <row r="88" spans="1:11" hidden="1">
      <c r="A88" s="6" t="s">
        <v>108</v>
      </c>
      <c r="B88" s="7"/>
      <c r="C88" s="35">
        <f t="shared" si="18"/>
        <v>0</v>
      </c>
      <c r="D88" s="33"/>
      <c r="E88" s="34"/>
      <c r="F88" s="35">
        <f t="shared" si="19"/>
        <v>0</v>
      </c>
      <c r="G88" s="33"/>
      <c r="H88" s="34"/>
      <c r="I88" s="35">
        <f t="shared" si="20"/>
        <v>0</v>
      </c>
      <c r="J88" s="33"/>
      <c r="K88" s="34"/>
    </row>
    <row r="89" spans="1:11" hidden="1">
      <c r="A89" s="6" t="s">
        <v>109</v>
      </c>
      <c r="B89" s="7"/>
      <c r="C89" s="35">
        <f t="shared" si="18"/>
        <v>0</v>
      </c>
      <c r="D89" s="33"/>
      <c r="E89" s="34"/>
      <c r="F89" s="35">
        <f t="shared" si="19"/>
        <v>0</v>
      </c>
      <c r="G89" s="33"/>
      <c r="H89" s="34"/>
      <c r="I89" s="35">
        <f t="shared" si="20"/>
        <v>0</v>
      </c>
      <c r="J89" s="33"/>
      <c r="K89" s="34"/>
    </row>
    <row r="90" spans="1:11" hidden="1">
      <c r="A90" s="6" t="s">
        <v>110</v>
      </c>
      <c r="B90" s="7"/>
      <c r="C90" s="35">
        <f t="shared" si="18"/>
        <v>0</v>
      </c>
      <c r="D90" s="33"/>
      <c r="E90" s="34"/>
      <c r="F90" s="35">
        <f t="shared" si="19"/>
        <v>0</v>
      </c>
      <c r="G90" s="33"/>
      <c r="H90" s="34"/>
      <c r="I90" s="35">
        <f t="shared" si="20"/>
        <v>0</v>
      </c>
      <c r="J90" s="33"/>
      <c r="K90" s="34"/>
    </row>
    <row r="91" spans="1:11" hidden="1">
      <c r="A91" s="3"/>
      <c r="B91" s="7"/>
      <c r="C91" s="35"/>
      <c r="D91" s="33"/>
      <c r="E91" s="34"/>
      <c r="F91" s="35"/>
      <c r="G91" s="33"/>
      <c r="H91" s="34"/>
      <c r="I91" s="35"/>
      <c r="J91" s="33"/>
      <c r="K91" s="34"/>
    </row>
    <row r="92" spans="1:11">
      <c r="A92" s="4" t="s">
        <v>111</v>
      </c>
      <c r="B92" s="18" t="s">
        <v>112</v>
      </c>
      <c r="C92" s="36">
        <f>D92+E92</f>
        <v>15000000</v>
      </c>
      <c r="D92" s="37">
        <f>D93+D112</f>
        <v>0</v>
      </c>
      <c r="E92" s="38">
        <f>E93+E112</f>
        <v>15000000</v>
      </c>
      <c r="F92" s="36">
        <f>G92+H92</f>
        <v>15103113.829999998</v>
      </c>
      <c r="G92" s="37">
        <f>G93+G112</f>
        <v>0</v>
      </c>
      <c r="H92" s="38">
        <f>H93+H119</f>
        <v>15103113.829999998</v>
      </c>
      <c r="I92" s="36">
        <f>J92+K92</f>
        <v>14958257.339999998</v>
      </c>
      <c r="J92" s="37">
        <f>J93+J112</f>
        <v>0</v>
      </c>
      <c r="K92" s="38">
        <f>K93</f>
        <v>14958257.339999998</v>
      </c>
    </row>
    <row r="93" spans="1:11" ht="30">
      <c r="A93" s="6" t="s">
        <v>113</v>
      </c>
      <c r="B93" s="7" t="s">
        <v>194</v>
      </c>
      <c r="C93" s="35">
        <f>D93+E93</f>
        <v>15000000</v>
      </c>
      <c r="D93" s="33">
        <f>D94+D95+D96+D97+D98+D99+D100+D101+D102+D10+D104+D105+D106+D107+D108+D109+D110+D111</f>
        <v>0</v>
      </c>
      <c r="E93" s="43">
        <f>E94+E95+E96+E97+E98+E99+E100+E101+E102+E103+E104+E105+E106+E107+E108+E109+E110+E111</f>
        <v>15000000</v>
      </c>
      <c r="F93" s="35">
        <f>G93+H93</f>
        <v>14849348.939999998</v>
      </c>
      <c r="G93" s="33">
        <v>0</v>
      </c>
      <c r="H93" s="34">
        <f>H94+H95+H96+H97+H98+H99+H100+H101+H102+H103+H104+H105+H106+H107+H108+H109+H110+H111+H112+H113+H114+H115+H116+H117+H118</f>
        <v>14849348.939999998</v>
      </c>
      <c r="I93" s="35">
        <f>J93+K93</f>
        <v>14958257.339999998</v>
      </c>
      <c r="J93" s="33">
        <v>0</v>
      </c>
      <c r="K93" s="34">
        <f>K94+K95+K96+K97+K98+K99+K100+K101+K102+K103+K104+K105+K106+K107+K108+K109+K110+K111+K112+K114+K113+K115+K116+K117+K118+K119</f>
        <v>14958257.339999998</v>
      </c>
    </row>
    <row r="94" spans="1:11" s="32" customFormat="1" ht="12.75">
      <c r="A94" s="31" t="s">
        <v>114</v>
      </c>
      <c r="B94" s="30" t="s">
        <v>195</v>
      </c>
      <c r="C94" s="44">
        <f t="shared" ref="C94:C111" si="21">D94+E94</f>
        <v>1422553</v>
      </c>
      <c r="D94" s="45">
        <v>0</v>
      </c>
      <c r="E94" s="46">
        <v>1422553</v>
      </c>
      <c r="F94" s="44">
        <f t="shared" ref="F94:F111" si="22">G94+H94</f>
        <v>717310.35</v>
      </c>
      <c r="G94" s="45">
        <v>0</v>
      </c>
      <c r="H94" s="46">
        <v>717310.35</v>
      </c>
      <c r="I94" s="44">
        <f t="shared" ref="I94:I111" si="23">J94+K94</f>
        <v>717310.35</v>
      </c>
      <c r="J94" s="45">
        <v>0</v>
      </c>
      <c r="K94" s="46">
        <v>717310.35</v>
      </c>
    </row>
    <row r="95" spans="1:11" s="32" customFormat="1" ht="12.75">
      <c r="A95" s="31" t="s">
        <v>116</v>
      </c>
      <c r="B95" s="30" t="s">
        <v>196</v>
      </c>
      <c r="C95" s="44">
        <f t="shared" si="21"/>
        <v>4634680</v>
      </c>
      <c r="D95" s="45">
        <v>0</v>
      </c>
      <c r="E95" s="46">
        <v>4634680</v>
      </c>
      <c r="F95" s="44">
        <f t="shared" si="22"/>
        <v>1776826.58</v>
      </c>
      <c r="G95" s="45">
        <v>0</v>
      </c>
      <c r="H95" s="46">
        <v>1776826.58</v>
      </c>
      <c r="I95" s="44">
        <f t="shared" si="23"/>
        <v>1776826.58</v>
      </c>
      <c r="J95" s="45">
        <v>0</v>
      </c>
      <c r="K95" s="46">
        <v>1776826.58</v>
      </c>
    </row>
    <row r="96" spans="1:11" s="32" customFormat="1" ht="12.75">
      <c r="A96" s="31" t="s">
        <v>117</v>
      </c>
      <c r="B96" s="30" t="s">
        <v>197</v>
      </c>
      <c r="C96" s="44">
        <f t="shared" si="21"/>
        <v>2076270</v>
      </c>
      <c r="D96" s="45">
        <v>0</v>
      </c>
      <c r="E96" s="46">
        <v>2076270</v>
      </c>
      <c r="F96" s="44">
        <f t="shared" si="22"/>
        <v>1350000</v>
      </c>
      <c r="G96" s="45">
        <v>0</v>
      </c>
      <c r="H96" s="46">
        <v>1350000</v>
      </c>
      <c r="I96" s="44">
        <f t="shared" si="23"/>
        <v>1350000</v>
      </c>
      <c r="J96" s="45">
        <v>0</v>
      </c>
      <c r="K96" s="46">
        <v>1350000</v>
      </c>
    </row>
    <row r="97" spans="1:11" s="32" customFormat="1" ht="12.75">
      <c r="A97" s="31" t="s">
        <v>118</v>
      </c>
      <c r="B97" s="30" t="s">
        <v>198</v>
      </c>
      <c r="C97" s="44">
        <f t="shared" si="21"/>
        <v>4922920</v>
      </c>
      <c r="D97" s="45">
        <v>0</v>
      </c>
      <c r="E97" s="46">
        <v>4922920</v>
      </c>
      <c r="F97" s="44">
        <f t="shared" si="22"/>
        <v>0</v>
      </c>
      <c r="G97" s="45">
        <v>0</v>
      </c>
      <c r="H97" s="46">
        <v>0</v>
      </c>
      <c r="I97" s="44">
        <f t="shared" si="23"/>
        <v>0</v>
      </c>
      <c r="J97" s="45">
        <v>0</v>
      </c>
      <c r="K97" s="46">
        <v>0</v>
      </c>
    </row>
    <row r="98" spans="1:11" s="32" customFormat="1" ht="12.75">
      <c r="A98" s="31" t="s">
        <v>119</v>
      </c>
      <c r="B98" s="30" t="s">
        <v>199</v>
      </c>
      <c r="C98" s="44">
        <f t="shared" si="21"/>
        <v>910148</v>
      </c>
      <c r="D98" s="45">
        <v>0</v>
      </c>
      <c r="E98" s="46">
        <v>910148</v>
      </c>
      <c r="F98" s="44">
        <f t="shared" si="22"/>
        <v>700000</v>
      </c>
      <c r="G98" s="45">
        <v>0</v>
      </c>
      <c r="H98" s="46">
        <v>700000</v>
      </c>
      <c r="I98" s="44">
        <f t="shared" si="23"/>
        <v>700000</v>
      </c>
      <c r="J98" s="45">
        <v>0</v>
      </c>
      <c r="K98" s="46">
        <v>700000</v>
      </c>
    </row>
    <row r="99" spans="1:11" s="32" customFormat="1" ht="12.75">
      <c r="A99" s="31" t="s">
        <v>120</v>
      </c>
      <c r="B99" s="30" t="s">
        <v>200</v>
      </c>
      <c r="C99" s="44">
        <f t="shared" si="21"/>
        <v>637770</v>
      </c>
      <c r="D99" s="45">
        <v>0</v>
      </c>
      <c r="E99" s="46">
        <v>637770</v>
      </c>
      <c r="F99" s="44">
        <f t="shared" si="22"/>
        <v>0</v>
      </c>
      <c r="G99" s="45">
        <v>0</v>
      </c>
      <c r="H99" s="46">
        <v>0</v>
      </c>
      <c r="I99" s="44">
        <f t="shared" si="23"/>
        <v>0</v>
      </c>
      <c r="J99" s="45">
        <v>0</v>
      </c>
      <c r="K99" s="46">
        <v>0</v>
      </c>
    </row>
    <row r="100" spans="1:11" s="32" customFormat="1" ht="12.75">
      <c r="A100" s="31" t="s">
        <v>121</v>
      </c>
      <c r="B100" s="30" t="s">
        <v>202</v>
      </c>
      <c r="C100" s="44">
        <f t="shared" si="21"/>
        <v>395659</v>
      </c>
      <c r="D100" s="45">
        <v>0</v>
      </c>
      <c r="E100" s="46">
        <v>395659</v>
      </c>
      <c r="F100" s="44">
        <f t="shared" si="22"/>
        <v>245000</v>
      </c>
      <c r="G100" s="45">
        <v>0</v>
      </c>
      <c r="H100" s="46">
        <v>245000</v>
      </c>
      <c r="I100" s="44">
        <f t="shared" si="23"/>
        <v>245000</v>
      </c>
      <c r="J100" s="45">
        <v>0</v>
      </c>
      <c r="K100" s="46">
        <v>245000</v>
      </c>
    </row>
    <row r="101" spans="1:11" s="32" customFormat="1" ht="12.75">
      <c r="A101" s="31" t="s">
        <v>122</v>
      </c>
      <c r="B101" s="30" t="s">
        <v>201</v>
      </c>
      <c r="C101" s="44">
        <f t="shared" si="21"/>
        <v>0</v>
      </c>
      <c r="D101" s="45">
        <v>0</v>
      </c>
      <c r="E101" s="46">
        <v>0</v>
      </c>
      <c r="F101" s="44">
        <f t="shared" si="22"/>
        <v>145000</v>
      </c>
      <c r="G101" s="45">
        <v>0</v>
      </c>
      <c r="H101" s="46">
        <v>145000</v>
      </c>
      <c r="I101" s="44">
        <f t="shared" si="23"/>
        <v>145000</v>
      </c>
      <c r="J101" s="45">
        <v>0</v>
      </c>
      <c r="K101" s="46">
        <v>145000</v>
      </c>
    </row>
    <row r="102" spans="1:11" s="32" customFormat="1" ht="12.75">
      <c r="A102" s="31" t="s">
        <v>123</v>
      </c>
      <c r="B102" s="30" t="s">
        <v>203</v>
      </c>
      <c r="C102" s="44">
        <f t="shared" si="21"/>
        <v>0</v>
      </c>
      <c r="D102" s="45">
        <v>0</v>
      </c>
      <c r="E102" s="46">
        <v>0</v>
      </c>
      <c r="F102" s="44">
        <f t="shared" si="22"/>
        <v>248238.04</v>
      </c>
      <c r="G102" s="45">
        <v>0</v>
      </c>
      <c r="H102" s="46">
        <v>248238.04</v>
      </c>
      <c r="I102" s="44">
        <f t="shared" si="23"/>
        <v>248238.04</v>
      </c>
      <c r="J102" s="45">
        <v>0</v>
      </c>
      <c r="K102" s="46">
        <v>248238.04</v>
      </c>
    </row>
    <row r="103" spans="1:11" s="32" customFormat="1" ht="12.75">
      <c r="A103" s="31" t="s">
        <v>212</v>
      </c>
      <c r="B103" s="30" t="s">
        <v>204</v>
      </c>
      <c r="C103" s="44">
        <f t="shared" si="21"/>
        <v>0</v>
      </c>
      <c r="D103" s="45">
        <v>0</v>
      </c>
      <c r="E103" s="46">
        <v>0</v>
      </c>
      <c r="F103" s="44">
        <f t="shared" si="22"/>
        <v>192358.55</v>
      </c>
      <c r="G103" s="45">
        <v>0</v>
      </c>
      <c r="H103" s="46">
        <v>192358.55</v>
      </c>
      <c r="I103" s="44">
        <f t="shared" si="23"/>
        <v>192358.55</v>
      </c>
      <c r="J103" s="45">
        <v>0</v>
      </c>
      <c r="K103" s="46">
        <f>H103</f>
        <v>192358.55</v>
      </c>
    </row>
    <row r="104" spans="1:11" s="32" customFormat="1" ht="12.75">
      <c r="A104" s="31" t="s">
        <v>213</v>
      </c>
      <c r="B104" s="30" t="s">
        <v>205</v>
      </c>
      <c r="C104" s="44">
        <f t="shared" si="21"/>
        <v>0</v>
      </c>
      <c r="D104" s="45">
        <v>0</v>
      </c>
      <c r="E104" s="46">
        <v>0</v>
      </c>
      <c r="F104" s="44">
        <f t="shared" si="22"/>
        <v>0</v>
      </c>
      <c r="G104" s="45">
        <v>0</v>
      </c>
      <c r="H104" s="46">
        <v>0</v>
      </c>
      <c r="I104" s="44">
        <f t="shared" si="23"/>
        <v>0</v>
      </c>
      <c r="J104" s="45">
        <v>0</v>
      </c>
      <c r="K104" s="46">
        <v>0</v>
      </c>
    </row>
    <row r="105" spans="1:11" s="32" customFormat="1" ht="12.75">
      <c r="A105" s="31" t="s">
        <v>214</v>
      </c>
      <c r="B105" s="30" t="s">
        <v>206</v>
      </c>
      <c r="C105" s="44">
        <f t="shared" si="21"/>
        <v>0</v>
      </c>
      <c r="D105" s="45">
        <v>0</v>
      </c>
      <c r="E105" s="46">
        <v>0</v>
      </c>
      <c r="F105" s="44">
        <f t="shared" si="22"/>
        <v>0</v>
      </c>
      <c r="G105" s="45">
        <v>0</v>
      </c>
      <c r="H105" s="46">
        <v>0</v>
      </c>
      <c r="I105" s="44">
        <f t="shared" si="23"/>
        <v>0</v>
      </c>
      <c r="J105" s="45">
        <v>0</v>
      </c>
      <c r="K105" s="46">
        <v>0</v>
      </c>
    </row>
    <row r="106" spans="1:11" s="32" customFormat="1" ht="12.75">
      <c r="A106" s="31" t="s">
        <v>215</v>
      </c>
      <c r="B106" s="30" t="s">
        <v>207</v>
      </c>
      <c r="C106" s="44">
        <f t="shared" si="21"/>
        <v>0</v>
      </c>
      <c r="D106" s="45">
        <v>0</v>
      </c>
      <c r="E106" s="46">
        <v>0</v>
      </c>
      <c r="F106" s="44">
        <f t="shared" si="22"/>
        <v>2361376.04</v>
      </c>
      <c r="G106" s="45">
        <v>0</v>
      </c>
      <c r="H106" s="46">
        <v>2361376.04</v>
      </c>
      <c r="I106" s="44">
        <f t="shared" si="23"/>
        <v>2361376.04</v>
      </c>
      <c r="J106" s="45">
        <v>0</v>
      </c>
      <c r="K106" s="46">
        <v>2361376.04</v>
      </c>
    </row>
    <row r="107" spans="1:11" s="32" customFormat="1" ht="12.75">
      <c r="A107" s="31" t="s">
        <v>216</v>
      </c>
      <c r="B107" s="30" t="s">
        <v>208</v>
      </c>
      <c r="C107" s="44">
        <f t="shared" si="21"/>
        <v>0</v>
      </c>
      <c r="D107" s="45">
        <v>0</v>
      </c>
      <c r="E107" s="46">
        <v>0</v>
      </c>
      <c r="F107" s="44">
        <f t="shared" si="22"/>
        <v>970574.87</v>
      </c>
      <c r="G107" s="45">
        <v>0</v>
      </c>
      <c r="H107" s="46">
        <v>970574.87</v>
      </c>
      <c r="I107" s="44">
        <f t="shared" si="23"/>
        <v>970574.87</v>
      </c>
      <c r="J107" s="45">
        <v>0</v>
      </c>
      <c r="K107" s="46">
        <v>970574.87</v>
      </c>
    </row>
    <row r="108" spans="1:11" s="32" customFormat="1" ht="12.75">
      <c r="A108" s="31" t="s">
        <v>217</v>
      </c>
      <c r="B108" s="30" t="s">
        <v>209</v>
      </c>
      <c r="C108" s="44">
        <f t="shared" si="21"/>
        <v>0</v>
      </c>
      <c r="D108" s="45">
        <v>0</v>
      </c>
      <c r="E108" s="46">
        <v>0</v>
      </c>
      <c r="F108" s="44">
        <f t="shared" si="22"/>
        <v>0</v>
      </c>
      <c r="G108" s="45">
        <v>0</v>
      </c>
      <c r="H108" s="46">
        <v>0</v>
      </c>
      <c r="I108" s="44">
        <f t="shared" si="23"/>
        <v>0</v>
      </c>
      <c r="J108" s="45">
        <v>0</v>
      </c>
      <c r="K108" s="46">
        <v>0</v>
      </c>
    </row>
    <row r="109" spans="1:11" s="32" customFormat="1" ht="12.75">
      <c r="A109" s="31" t="s">
        <v>218</v>
      </c>
      <c r="B109" s="30" t="s">
        <v>210</v>
      </c>
      <c r="C109" s="44">
        <f t="shared" si="21"/>
        <v>0</v>
      </c>
      <c r="D109" s="45">
        <v>0</v>
      </c>
      <c r="E109" s="46">
        <v>0</v>
      </c>
      <c r="F109" s="44">
        <f t="shared" si="22"/>
        <v>0</v>
      </c>
      <c r="G109" s="45">
        <v>0</v>
      </c>
      <c r="H109" s="46">
        <v>0</v>
      </c>
      <c r="I109" s="44">
        <f t="shared" si="23"/>
        <v>0</v>
      </c>
      <c r="J109" s="45">
        <v>0</v>
      </c>
      <c r="K109" s="46">
        <v>0</v>
      </c>
    </row>
    <row r="110" spans="1:11" s="32" customFormat="1" ht="12.75">
      <c r="A110" s="31" t="s">
        <v>219</v>
      </c>
      <c r="B110" s="30" t="s">
        <v>223</v>
      </c>
      <c r="C110" s="44">
        <f t="shared" si="21"/>
        <v>0</v>
      </c>
      <c r="D110" s="45">
        <v>0</v>
      </c>
      <c r="E110" s="46">
        <v>0</v>
      </c>
      <c r="F110" s="44">
        <f t="shared" si="22"/>
        <v>900000</v>
      </c>
      <c r="G110" s="45">
        <v>0</v>
      </c>
      <c r="H110" s="46">
        <v>900000</v>
      </c>
      <c r="I110" s="44">
        <f t="shared" si="23"/>
        <v>900000</v>
      </c>
      <c r="J110" s="45">
        <v>0</v>
      </c>
      <c r="K110" s="46">
        <v>900000</v>
      </c>
    </row>
    <row r="111" spans="1:11" s="32" customFormat="1" ht="12.75">
      <c r="A111" s="31" t="s">
        <v>220</v>
      </c>
      <c r="B111" s="30" t="s">
        <v>211</v>
      </c>
      <c r="C111" s="44">
        <f t="shared" si="21"/>
        <v>0</v>
      </c>
      <c r="D111" s="45">
        <v>0</v>
      </c>
      <c r="E111" s="46">
        <v>0</v>
      </c>
      <c r="F111" s="44">
        <f t="shared" si="22"/>
        <v>0</v>
      </c>
      <c r="G111" s="45">
        <v>0</v>
      </c>
      <c r="H111" s="46">
        <v>0</v>
      </c>
      <c r="I111" s="44">
        <f t="shared" si="23"/>
        <v>0</v>
      </c>
      <c r="J111" s="45">
        <v>0</v>
      </c>
      <c r="K111" s="46">
        <v>0</v>
      </c>
    </row>
    <row r="112" spans="1:11">
      <c r="A112" s="6" t="s">
        <v>228</v>
      </c>
      <c r="B112" s="10" t="s">
        <v>229</v>
      </c>
      <c r="C112" s="35">
        <f>D112+E112</f>
        <v>0</v>
      </c>
      <c r="D112" s="33">
        <v>0</v>
      </c>
      <c r="E112" s="63">
        <v>0</v>
      </c>
      <c r="F112" s="35">
        <f>G112+H112</f>
        <v>1507175.52</v>
      </c>
      <c r="G112" s="33">
        <v>0</v>
      </c>
      <c r="H112" s="34">
        <v>1507175.52</v>
      </c>
      <c r="I112" s="35">
        <f>J112+K112</f>
        <v>1507175.52</v>
      </c>
      <c r="J112" s="33">
        <v>0</v>
      </c>
      <c r="K112" s="34">
        <f>36824.71+1470350.81</f>
        <v>1507175.52</v>
      </c>
    </row>
    <row r="113" spans="1:11" ht="18" customHeight="1">
      <c r="A113" s="6" t="s">
        <v>230</v>
      </c>
      <c r="B113" s="10" t="s">
        <v>231</v>
      </c>
      <c r="C113" s="35">
        <f>E113</f>
        <v>0</v>
      </c>
      <c r="D113" s="61">
        <v>0</v>
      </c>
      <c r="E113" s="63">
        <v>0</v>
      </c>
      <c r="F113" s="35">
        <f>H113</f>
        <v>2824175.1</v>
      </c>
      <c r="G113" s="61">
        <v>0</v>
      </c>
      <c r="H113" s="62">
        <v>2824175.1</v>
      </c>
      <c r="I113" s="35">
        <f>K113</f>
        <v>2824175.1</v>
      </c>
      <c r="J113" s="61"/>
      <c r="K113" s="62">
        <f>H113</f>
        <v>2824175.1</v>
      </c>
    </row>
    <row r="114" spans="1:11" ht="30">
      <c r="A114" s="6" t="s">
        <v>232</v>
      </c>
      <c r="B114" s="10" t="s">
        <v>233</v>
      </c>
      <c r="C114" s="35">
        <f>E114</f>
        <v>0</v>
      </c>
      <c r="D114" s="61">
        <v>0</v>
      </c>
      <c r="E114" s="63">
        <v>0</v>
      </c>
      <c r="F114" s="35">
        <f>H114</f>
        <v>580209.84000000008</v>
      </c>
      <c r="G114" s="61">
        <v>0</v>
      </c>
      <c r="H114" s="62">
        <f>508209.84+72000</f>
        <v>580209.84000000008</v>
      </c>
      <c r="I114" s="35">
        <f>K114</f>
        <v>580209.84000000008</v>
      </c>
      <c r="J114" s="61"/>
      <c r="K114" s="62">
        <f>508209.84+72000</f>
        <v>580209.84000000008</v>
      </c>
    </row>
    <row r="115" spans="1:11" ht="30">
      <c r="A115" s="6" t="s">
        <v>241</v>
      </c>
      <c r="B115" s="10" t="s">
        <v>245</v>
      </c>
      <c r="C115" s="35"/>
      <c r="D115" s="64"/>
      <c r="E115" s="65"/>
      <c r="F115" s="35">
        <v>98103.11</v>
      </c>
      <c r="G115" s="64">
        <v>0</v>
      </c>
      <c r="H115" s="65">
        <v>98103.11</v>
      </c>
      <c r="I115" s="35">
        <f>K115</f>
        <v>98103.11</v>
      </c>
      <c r="J115" s="64"/>
      <c r="K115" s="65">
        <f>H115</f>
        <v>98103.11</v>
      </c>
    </row>
    <row r="116" spans="1:11" ht="30">
      <c r="A116" s="6" t="s">
        <v>242</v>
      </c>
      <c r="B116" s="10" t="s">
        <v>246</v>
      </c>
      <c r="C116" s="35"/>
      <c r="D116" s="64"/>
      <c r="E116" s="65"/>
      <c r="F116" s="35">
        <v>98103.11</v>
      </c>
      <c r="G116" s="64">
        <v>0</v>
      </c>
      <c r="H116" s="65">
        <v>98103.11</v>
      </c>
      <c r="I116" s="35">
        <f t="shared" ref="I116:I118" si="24">K116</f>
        <v>98103.11</v>
      </c>
      <c r="J116" s="64"/>
      <c r="K116" s="65">
        <f>H116</f>
        <v>98103.11</v>
      </c>
    </row>
    <row r="117" spans="1:11" ht="30">
      <c r="A117" s="6" t="s">
        <v>243</v>
      </c>
      <c r="B117" s="10" t="s">
        <v>247</v>
      </c>
      <c r="C117" s="35"/>
      <c r="D117" s="64"/>
      <c r="E117" s="65"/>
      <c r="F117" s="35">
        <f t="shared" ref="F117:F118" si="25">H117</f>
        <v>98103.11</v>
      </c>
      <c r="G117" s="64">
        <v>0</v>
      </c>
      <c r="H117" s="65">
        <v>98103.11</v>
      </c>
      <c r="I117" s="35">
        <f t="shared" si="24"/>
        <v>98103.11</v>
      </c>
      <c r="J117" s="64"/>
      <c r="K117" s="65">
        <f>H117</f>
        <v>98103.11</v>
      </c>
    </row>
    <row r="118" spans="1:11" ht="30">
      <c r="A118" s="6" t="s">
        <v>244</v>
      </c>
      <c r="B118" s="10" t="s">
        <v>248</v>
      </c>
      <c r="C118" s="35"/>
      <c r="D118" s="64"/>
      <c r="E118" s="65"/>
      <c r="F118" s="35">
        <f t="shared" si="25"/>
        <v>36794.720000000001</v>
      </c>
      <c r="G118" s="64">
        <v>0</v>
      </c>
      <c r="H118" s="65">
        <v>36794.720000000001</v>
      </c>
      <c r="I118" s="35">
        <f t="shared" si="24"/>
        <v>36794.720000000001</v>
      </c>
      <c r="J118" s="64"/>
      <c r="K118" s="65">
        <f>H118</f>
        <v>36794.720000000001</v>
      </c>
    </row>
    <row r="119" spans="1:11">
      <c r="A119" s="6" t="s">
        <v>124</v>
      </c>
      <c r="B119" s="8" t="s">
        <v>235</v>
      </c>
      <c r="C119" s="35"/>
      <c r="D119" s="61"/>
      <c r="E119" s="63"/>
      <c r="F119" s="35">
        <f>H119</f>
        <v>253764.89</v>
      </c>
      <c r="G119" s="61">
        <v>0</v>
      </c>
      <c r="H119" s="62">
        <v>253764.89</v>
      </c>
      <c r="I119" s="35">
        <f>K119</f>
        <v>108908.4</v>
      </c>
      <c r="J119" s="61"/>
      <c r="K119" s="62">
        <v>108908.4</v>
      </c>
    </row>
    <row r="120" spans="1:11" ht="30" hidden="1">
      <c r="A120" s="6" t="s">
        <v>234</v>
      </c>
      <c r="B120" s="8" t="s">
        <v>125</v>
      </c>
      <c r="C120" s="35">
        <f>D120+E120</f>
        <v>0</v>
      </c>
      <c r="D120" s="61">
        <v>0</v>
      </c>
      <c r="E120" s="62">
        <v>0</v>
      </c>
      <c r="F120" s="35">
        <f>G120+H120</f>
        <v>0</v>
      </c>
      <c r="G120" s="61">
        <v>0</v>
      </c>
      <c r="H120" s="62">
        <v>0</v>
      </c>
      <c r="I120" s="35">
        <f>J120+K120</f>
        <v>0</v>
      </c>
      <c r="J120" s="61">
        <v>0</v>
      </c>
      <c r="K120" s="62">
        <v>0</v>
      </c>
    </row>
    <row r="121" spans="1:11" hidden="1">
      <c r="A121" s="6"/>
      <c r="B121" s="8"/>
      <c r="C121" s="35"/>
      <c r="D121" s="61"/>
      <c r="E121" s="62"/>
      <c r="F121" s="35"/>
      <c r="G121" s="61"/>
      <c r="H121" s="62"/>
      <c r="I121" s="35"/>
      <c r="J121" s="61"/>
      <c r="K121" s="62"/>
    </row>
    <row r="122" spans="1:11" ht="29.25">
      <c r="A122" s="11" t="s">
        <v>126</v>
      </c>
      <c r="B122" s="18" t="s">
        <v>127</v>
      </c>
      <c r="C122" s="36">
        <f>D122+E122</f>
        <v>13136000</v>
      </c>
      <c r="D122" s="37">
        <f>D123+D133+D128+D139</f>
        <v>0</v>
      </c>
      <c r="E122" s="38">
        <f>E123+E133+E128+E139+E144+E145+E146</f>
        <v>13136000</v>
      </c>
      <c r="F122" s="36">
        <f>G122+H122</f>
        <v>11093141.220000001</v>
      </c>
      <c r="G122" s="37">
        <f>G123+G133+G128+G139</f>
        <v>0</v>
      </c>
      <c r="H122" s="38">
        <f>H123+H133+H128+H139+H144+H145+H146</f>
        <v>11093141.220000001</v>
      </c>
      <c r="I122" s="36">
        <f>J122+K122</f>
        <v>1519884.65</v>
      </c>
      <c r="J122" s="37">
        <f>J123+J133+J128+J139</f>
        <v>0</v>
      </c>
      <c r="K122" s="38">
        <f>K123+K133+K128+K139+K144+K145+K146</f>
        <v>1519884.65</v>
      </c>
    </row>
    <row r="123" spans="1:11" ht="21" customHeight="1">
      <c r="A123" s="6" t="s">
        <v>128</v>
      </c>
      <c r="B123" s="7" t="s">
        <v>129</v>
      </c>
      <c r="C123" s="35">
        <f>D123+E123</f>
        <v>6779000</v>
      </c>
      <c r="D123" s="33">
        <f>D124+D125+D126+D127</f>
        <v>0</v>
      </c>
      <c r="E123" s="34">
        <v>6779000</v>
      </c>
      <c r="F123" s="35">
        <f>G123+H123</f>
        <v>6779000</v>
      </c>
      <c r="G123" s="33">
        <v>0</v>
      </c>
      <c r="H123" s="34">
        <v>6779000</v>
      </c>
      <c r="I123" s="35">
        <f>J123+K123</f>
        <v>0</v>
      </c>
      <c r="J123" s="33">
        <f>J124+J125+J126+J127</f>
        <v>0</v>
      </c>
      <c r="K123" s="34">
        <f>K124+K125+K126+K127</f>
        <v>0</v>
      </c>
    </row>
    <row r="124" spans="1:11" hidden="1">
      <c r="A124" s="6" t="s">
        <v>130</v>
      </c>
      <c r="B124" s="12" t="s">
        <v>115</v>
      </c>
      <c r="C124" s="35"/>
      <c r="D124" s="33"/>
      <c r="E124" s="34"/>
      <c r="F124" s="35"/>
      <c r="G124" s="33"/>
      <c r="H124" s="34"/>
      <c r="I124" s="35"/>
      <c r="J124" s="33"/>
      <c r="K124" s="34"/>
    </row>
    <row r="125" spans="1:11" hidden="1">
      <c r="A125" s="6" t="s">
        <v>131</v>
      </c>
      <c r="B125" s="12"/>
      <c r="C125" s="35"/>
      <c r="D125" s="33"/>
      <c r="E125" s="34"/>
      <c r="F125" s="35"/>
      <c r="G125" s="33"/>
      <c r="H125" s="34"/>
      <c r="I125" s="35"/>
      <c r="J125" s="33"/>
      <c r="K125" s="34"/>
    </row>
    <row r="126" spans="1:11" hidden="1">
      <c r="A126" s="6" t="s">
        <v>132</v>
      </c>
      <c r="B126" s="12"/>
      <c r="C126" s="35"/>
      <c r="D126" s="33"/>
      <c r="E126" s="34"/>
      <c r="F126" s="35"/>
      <c r="G126" s="33"/>
      <c r="H126" s="34"/>
      <c r="I126" s="35"/>
      <c r="J126" s="33"/>
      <c r="K126" s="34"/>
    </row>
    <row r="127" spans="1:11" hidden="1">
      <c r="A127" s="6" t="s">
        <v>133</v>
      </c>
      <c r="B127" s="12"/>
      <c r="C127" s="35"/>
      <c r="D127" s="33"/>
      <c r="E127" s="34"/>
      <c r="F127" s="35"/>
      <c r="G127" s="33"/>
      <c r="H127" s="34"/>
      <c r="I127" s="35"/>
      <c r="J127" s="33"/>
      <c r="K127" s="34"/>
    </row>
    <row r="128" spans="1:11" hidden="1">
      <c r="A128" s="6" t="s">
        <v>134</v>
      </c>
      <c r="B128" s="7" t="s">
        <v>135</v>
      </c>
      <c r="C128" s="35">
        <f>D128+E128</f>
        <v>0</v>
      </c>
      <c r="D128" s="33">
        <f>D129+D130+D131+D132</f>
        <v>0</v>
      </c>
      <c r="E128" s="34">
        <f>E129+E130+E131+E132</f>
        <v>0</v>
      </c>
      <c r="F128" s="35">
        <f>G128+H128</f>
        <v>0</v>
      </c>
      <c r="G128" s="33">
        <v>0</v>
      </c>
      <c r="H128" s="34">
        <v>0</v>
      </c>
      <c r="I128" s="35">
        <f>J128+K128</f>
        <v>0</v>
      </c>
      <c r="J128" s="33">
        <f>J129+J130+J131+J132</f>
        <v>0</v>
      </c>
      <c r="K128" s="34">
        <f>K129+K130+K131+K132</f>
        <v>0</v>
      </c>
    </row>
    <row r="129" spans="1:11" hidden="1">
      <c r="A129" s="6" t="s">
        <v>136</v>
      </c>
      <c r="B129" s="12" t="s">
        <v>115</v>
      </c>
      <c r="C129" s="35"/>
      <c r="D129" s="33"/>
      <c r="E129" s="34"/>
      <c r="F129" s="35"/>
      <c r="G129" s="33"/>
      <c r="H129" s="34"/>
      <c r="I129" s="35"/>
      <c r="J129" s="33"/>
      <c r="K129" s="34"/>
    </row>
    <row r="130" spans="1:11" hidden="1">
      <c r="A130" s="6" t="s">
        <v>137</v>
      </c>
      <c r="B130" s="12"/>
      <c r="C130" s="35"/>
      <c r="D130" s="33"/>
      <c r="E130" s="34"/>
      <c r="F130" s="35"/>
      <c r="G130" s="33"/>
      <c r="H130" s="34"/>
      <c r="I130" s="35"/>
      <c r="J130" s="33"/>
      <c r="K130" s="34"/>
    </row>
    <row r="131" spans="1:11" hidden="1">
      <c r="A131" s="6" t="s">
        <v>138</v>
      </c>
      <c r="B131" s="12"/>
      <c r="C131" s="35"/>
      <c r="D131" s="33"/>
      <c r="E131" s="34"/>
      <c r="F131" s="35"/>
      <c r="G131" s="33"/>
      <c r="H131" s="34"/>
      <c r="I131" s="35"/>
      <c r="J131" s="33"/>
      <c r="K131" s="34"/>
    </row>
    <row r="132" spans="1:11" hidden="1">
      <c r="A132" s="6"/>
      <c r="B132" s="12"/>
      <c r="C132" s="35"/>
      <c r="D132" s="33"/>
      <c r="E132" s="34"/>
      <c r="F132" s="35"/>
      <c r="G132" s="33"/>
      <c r="H132" s="34"/>
      <c r="I132" s="35"/>
      <c r="J132" s="33"/>
      <c r="K132" s="34"/>
    </row>
    <row r="133" spans="1:11" hidden="1">
      <c r="A133" s="6" t="s">
        <v>139</v>
      </c>
      <c r="B133" s="7" t="s">
        <v>140</v>
      </c>
      <c r="C133" s="35">
        <f>D133+E133</f>
        <v>0</v>
      </c>
      <c r="D133" s="33">
        <f>D134+D138</f>
        <v>0</v>
      </c>
      <c r="E133" s="34">
        <v>0</v>
      </c>
      <c r="F133" s="35">
        <f>G133+H133</f>
        <v>0</v>
      </c>
      <c r="G133" s="33">
        <v>0</v>
      </c>
      <c r="H133" s="34">
        <v>0</v>
      </c>
      <c r="I133" s="35">
        <f>J133+K133</f>
        <v>0</v>
      </c>
      <c r="J133" s="33">
        <f>J134+J138</f>
        <v>0</v>
      </c>
      <c r="K133" s="34">
        <f>K134+K138</f>
        <v>0</v>
      </c>
    </row>
    <row r="134" spans="1:11" hidden="1">
      <c r="A134" s="6" t="s">
        <v>141</v>
      </c>
      <c r="B134" s="7" t="s">
        <v>115</v>
      </c>
      <c r="C134" s="35"/>
      <c r="D134" s="33"/>
      <c r="E134" s="34"/>
      <c r="F134" s="35"/>
      <c r="G134" s="33"/>
      <c r="H134" s="34"/>
      <c r="I134" s="35"/>
      <c r="J134" s="33"/>
      <c r="K134" s="34"/>
    </row>
    <row r="135" spans="1:11" hidden="1">
      <c r="A135" s="6" t="s">
        <v>142</v>
      </c>
      <c r="B135" s="9"/>
      <c r="C135" s="47"/>
      <c r="D135" s="48"/>
      <c r="E135" s="49"/>
      <c r="F135" s="47"/>
      <c r="G135" s="48"/>
      <c r="H135" s="49"/>
      <c r="I135" s="47"/>
      <c r="J135" s="48"/>
      <c r="K135" s="49"/>
    </row>
    <row r="136" spans="1:11" hidden="1">
      <c r="A136" s="6" t="s">
        <v>143</v>
      </c>
      <c r="B136" s="9"/>
      <c r="C136" s="47"/>
      <c r="D136" s="48"/>
      <c r="E136" s="49"/>
      <c r="F136" s="47"/>
      <c r="G136" s="48"/>
      <c r="H136" s="49"/>
      <c r="I136" s="47"/>
      <c r="J136" s="48"/>
      <c r="K136" s="49"/>
    </row>
    <row r="137" spans="1:11" hidden="1">
      <c r="A137" s="6" t="s">
        <v>144</v>
      </c>
      <c r="B137" s="9"/>
      <c r="C137" s="47"/>
      <c r="D137" s="48"/>
      <c r="E137" s="49"/>
      <c r="F137" s="47"/>
      <c r="G137" s="48"/>
      <c r="H137" s="49"/>
      <c r="I137" s="47"/>
      <c r="J137" s="48"/>
      <c r="K137" s="49"/>
    </row>
    <row r="138" spans="1:11" hidden="1">
      <c r="A138" s="6"/>
      <c r="B138" s="12"/>
      <c r="C138" s="35"/>
      <c r="D138" s="33"/>
      <c r="E138" s="34"/>
      <c r="F138" s="35"/>
      <c r="G138" s="33"/>
      <c r="H138" s="34"/>
      <c r="I138" s="35"/>
      <c r="J138" s="33"/>
      <c r="K138" s="34"/>
    </row>
    <row r="139" spans="1:11" ht="29.45" hidden="1" customHeight="1">
      <c r="A139" s="6" t="s">
        <v>145</v>
      </c>
      <c r="B139" s="7" t="s">
        <v>146</v>
      </c>
      <c r="C139" s="35">
        <f>D139+E139</f>
        <v>0</v>
      </c>
      <c r="D139" s="33">
        <f>D140+D141+D142+D143</f>
        <v>0</v>
      </c>
      <c r="E139" s="34">
        <f>E140+E141+E142+E143</f>
        <v>0</v>
      </c>
      <c r="F139" s="35">
        <f>G139+H139</f>
        <v>0</v>
      </c>
      <c r="G139" s="33">
        <v>0</v>
      </c>
      <c r="H139" s="34">
        <v>0</v>
      </c>
      <c r="I139" s="35">
        <f>J139+K139</f>
        <v>0</v>
      </c>
      <c r="J139" s="33">
        <f>J140+J141+J142+J143</f>
        <v>0</v>
      </c>
      <c r="K139" s="34">
        <f>K140+K141+K142+K143</f>
        <v>0</v>
      </c>
    </row>
    <row r="140" spans="1:11" hidden="1">
      <c r="A140" s="6" t="s">
        <v>147</v>
      </c>
      <c r="B140" s="7" t="s">
        <v>115</v>
      </c>
      <c r="C140" s="35"/>
      <c r="D140" s="33"/>
      <c r="E140" s="34"/>
      <c r="F140" s="35"/>
      <c r="G140" s="33"/>
      <c r="H140" s="34"/>
      <c r="I140" s="35">
        <f t="shared" ref="I140:I146" si="26">J140+K140</f>
        <v>0</v>
      </c>
      <c r="J140" s="33"/>
      <c r="K140" s="34"/>
    </row>
    <row r="141" spans="1:11" hidden="1">
      <c r="A141" s="6" t="s">
        <v>148</v>
      </c>
      <c r="B141" s="9"/>
      <c r="C141" s="47"/>
      <c r="D141" s="48"/>
      <c r="E141" s="49"/>
      <c r="F141" s="47"/>
      <c r="G141" s="48"/>
      <c r="H141" s="49"/>
      <c r="I141" s="35">
        <f t="shared" si="26"/>
        <v>0</v>
      </c>
      <c r="J141" s="48"/>
      <c r="K141" s="49"/>
    </row>
    <row r="142" spans="1:11" hidden="1">
      <c r="A142" s="6" t="s">
        <v>149</v>
      </c>
      <c r="B142" s="9"/>
      <c r="C142" s="47"/>
      <c r="D142" s="48"/>
      <c r="E142" s="49"/>
      <c r="F142" s="47"/>
      <c r="G142" s="48"/>
      <c r="H142" s="49"/>
      <c r="I142" s="35">
        <f t="shared" si="26"/>
        <v>0</v>
      </c>
      <c r="J142" s="48"/>
      <c r="K142" s="49"/>
    </row>
    <row r="143" spans="1:11" hidden="1">
      <c r="A143" s="6" t="s">
        <v>150</v>
      </c>
      <c r="B143" s="9"/>
      <c r="C143" s="47"/>
      <c r="D143" s="48"/>
      <c r="E143" s="49"/>
      <c r="F143" s="47"/>
      <c r="G143" s="48"/>
      <c r="H143" s="49"/>
      <c r="I143" s="35">
        <f t="shared" si="26"/>
        <v>0</v>
      </c>
      <c r="J143" s="48"/>
      <c r="K143" s="49"/>
    </row>
    <row r="144" spans="1:11">
      <c r="A144" s="6" t="s">
        <v>151</v>
      </c>
      <c r="B144" s="12" t="s">
        <v>152</v>
      </c>
      <c r="C144" s="35">
        <f>D144+E144</f>
        <v>4000000</v>
      </c>
      <c r="D144" s="33">
        <v>0</v>
      </c>
      <c r="E144" s="34">
        <v>4000000</v>
      </c>
      <c r="F144" s="35">
        <f>G144+H144</f>
        <v>3562141.22</v>
      </c>
      <c r="G144" s="33">
        <v>0</v>
      </c>
      <c r="H144" s="34">
        <v>3562141.22</v>
      </c>
      <c r="I144" s="35">
        <f t="shared" si="26"/>
        <v>1519884.65</v>
      </c>
      <c r="J144" s="33">
        <v>0</v>
      </c>
      <c r="K144" s="34">
        <f>196000+196000+196000+196000+196000+201563.73+338320.92</f>
        <v>1519884.65</v>
      </c>
    </row>
    <row r="145" spans="1:11">
      <c r="A145" s="6" t="s">
        <v>153</v>
      </c>
      <c r="B145" s="12" t="s">
        <v>154</v>
      </c>
      <c r="C145" s="35">
        <f>D145+E145</f>
        <v>752000</v>
      </c>
      <c r="D145" s="33">
        <v>0</v>
      </c>
      <c r="E145" s="34">
        <v>752000</v>
      </c>
      <c r="F145" s="35">
        <f>G145+H145</f>
        <v>752000</v>
      </c>
      <c r="G145" s="33">
        <v>0</v>
      </c>
      <c r="H145" s="34">
        <v>752000</v>
      </c>
      <c r="I145" s="35">
        <f t="shared" si="26"/>
        <v>0</v>
      </c>
      <c r="J145" s="33">
        <v>0</v>
      </c>
      <c r="K145" s="34">
        <v>0</v>
      </c>
    </row>
    <row r="146" spans="1:11" ht="30">
      <c r="A146" s="6" t="s">
        <v>155</v>
      </c>
      <c r="B146" s="12" t="s">
        <v>156</v>
      </c>
      <c r="C146" s="35">
        <f>D146+E146</f>
        <v>1605000</v>
      </c>
      <c r="D146" s="33">
        <v>0</v>
      </c>
      <c r="E146" s="34">
        <v>1605000</v>
      </c>
      <c r="F146" s="35">
        <f>G146+H146</f>
        <v>0</v>
      </c>
      <c r="G146" s="33">
        <v>0</v>
      </c>
      <c r="H146" s="34">
        <v>0</v>
      </c>
      <c r="I146" s="35">
        <f t="shared" si="26"/>
        <v>0</v>
      </c>
      <c r="J146" s="33">
        <v>0</v>
      </c>
      <c r="K146" s="34">
        <v>0</v>
      </c>
    </row>
    <row r="147" spans="1:11">
      <c r="A147" s="4" t="s">
        <v>157</v>
      </c>
      <c r="B147" s="18" t="s">
        <v>158</v>
      </c>
      <c r="C147" s="36">
        <f>D147+E147</f>
        <v>7260000</v>
      </c>
      <c r="D147" s="37">
        <f>SUM(D148:D157)</f>
        <v>0</v>
      </c>
      <c r="E147" s="38">
        <f>SUM(E148:E157)</f>
        <v>7260000</v>
      </c>
      <c r="F147" s="36">
        <f>G147+H147</f>
        <v>17712193.73</v>
      </c>
      <c r="G147" s="37">
        <f>SUM(G148:G157)</f>
        <v>0</v>
      </c>
      <c r="H147" s="38">
        <f>SUM(H148:H159)</f>
        <v>17712193.73</v>
      </c>
      <c r="I147" s="36">
        <f>J147+K147</f>
        <v>5657760.1600000001</v>
      </c>
      <c r="J147" s="37">
        <f>SUM(J148:J157)</f>
        <v>0</v>
      </c>
      <c r="K147" s="38">
        <f>SUM(K148:K159)</f>
        <v>5657760.1600000001</v>
      </c>
    </row>
    <row r="148" spans="1:11">
      <c r="A148" s="6" t="s">
        <v>159</v>
      </c>
      <c r="B148" s="7" t="s">
        <v>160</v>
      </c>
      <c r="C148" s="35">
        <f t="shared" ref="C148:C157" si="27">D148+E148</f>
        <v>0</v>
      </c>
      <c r="D148" s="33">
        <v>0</v>
      </c>
      <c r="E148" s="34">
        <v>0</v>
      </c>
      <c r="F148" s="35">
        <f t="shared" ref="F148:F157" si="28">G148+H148</f>
        <v>3544171.56</v>
      </c>
      <c r="G148" s="33">
        <v>0</v>
      </c>
      <c r="H148" s="34">
        <f>3545000-828.44</f>
        <v>3544171.56</v>
      </c>
      <c r="I148" s="35">
        <f t="shared" ref="I148:I161" si="29">J148+K148</f>
        <v>0</v>
      </c>
      <c r="J148" s="33">
        <v>0</v>
      </c>
      <c r="K148" s="34">
        <v>0</v>
      </c>
    </row>
    <row r="149" spans="1:11">
      <c r="A149" s="6" t="s">
        <v>161</v>
      </c>
      <c r="B149" s="7" t="s">
        <v>162</v>
      </c>
      <c r="C149" s="35">
        <f t="shared" si="27"/>
        <v>3967000</v>
      </c>
      <c r="D149" s="33">
        <v>0</v>
      </c>
      <c r="E149" s="34">
        <v>3967000</v>
      </c>
      <c r="F149" s="35">
        <f t="shared" si="28"/>
        <v>5096813.7300000004</v>
      </c>
      <c r="G149" s="33">
        <v>0</v>
      </c>
      <c r="H149" s="34">
        <f>4967000-3370+2308000+1788813.73-3963630</f>
        <v>5096813.7300000004</v>
      </c>
      <c r="I149" s="35">
        <f t="shared" si="29"/>
        <v>3633021.44</v>
      </c>
      <c r="J149" s="33">
        <v>0</v>
      </c>
      <c r="K149" s="34">
        <f>98998.93+1689814.8+1844207.71</f>
        <v>3633021.44</v>
      </c>
    </row>
    <row r="150" spans="1:11" ht="30" hidden="1">
      <c r="A150" s="6" t="s">
        <v>163</v>
      </c>
      <c r="B150" s="7" t="s">
        <v>164</v>
      </c>
      <c r="C150" s="35">
        <f t="shared" si="27"/>
        <v>0</v>
      </c>
      <c r="D150" s="33">
        <v>0</v>
      </c>
      <c r="E150" s="34">
        <v>0</v>
      </c>
      <c r="F150" s="35">
        <f t="shared" si="28"/>
        <v>0</v>
      </c>
      <c r="G150" s="33">
        <v>0</v>
      </c>
      <c r="H150" s="34">
        <v>0</v>
      </c>
      <c r="I150" s="35">
        <f t="shared" si="29"/>
        <v>0</v>
      </c>
      <c r="J150" s="33">
        <v>0</v>
      </c>
      <c r="K150" s="34">
        <v>0</v>
      </c>
    </row>
    <row r="151" spans="1:11">
      <c r="A151" s="6" t="s">
        <v>165</v>
      </c>
      <c r="B151" s="29" t="s">
        <v>238</v>
      </c>
      <c r="C151" s="35">
        <f t="shared" si="27"/>
        <v>2293000</v>
      </c>
      <c r="D151" s="33">
        <v>0</v>
      </c>
      <c r="E151" s="34">
        <v>2293000</v>
      </c>
      <c r="F151" s="35">
        <f t="shared" si="28"/>
        <v>2619828.44</v>
      </c>
      <c r="G151" s="33">
        <v>0</v>
      </c>
      <c r="H151" s="34">
        <f>2619000+828.44</f>
        <v>2619828.44</v>
      </c>
      <c r="I151" s="35">
        <f t="shared" si="29"/>
        <v>573828.43999999994</v>
      </c>
      <c r="J151" s="33">
        <v>0</v>
      </c>
      <c r="K151" s="34">
        <v>573828.43999999994</v>
      </c>
    </row>
    <row r="152" spans="1:11" hidden="1">
      <c r="A152" s="6" t="s">
        <v>166</v>
      </c>
      <c r="B152" s="7" t="s">
        <v>167</v>
      </c>
      <c r="C152" s="35">
        <f t="shared" si="27"/>
        <v>0</v>
      </c>
      <c r="D152" s="33">
        <v>0</v>
      </c>
      <c r="E152" s="34">
        <v>0</v>
      </c>
      <c r="F152" s="35">
        <f t="shared" si="28"/>
        <v>0</v>
      </c>
      <c r="G152" s="33">
        <v>0</v>
      </c>
      <c r="H152" s="34">
        <v>0</v>
      </c>
      <c r="I152" s="35">
        <f t="shared" si="29"/>
        <v>0</v>
      </c>
      <c r="J152" s="33">
        <v>0</v>
      </c>
      <c r="K152" s="34">
        <v>0</v>
      </c>
    </row>
    <row r="153" spans="1:11">
      <c r="A153" s="6" t="s">
        <v>168</v>
      </c>
      <c r="B153" s="7" t="s">
        <v>169</v>
      </c>
      <c r="C153" s="35">
        <f t="shared" si="27"/>
        <v>0</v>
      </c>
      <c r="D153" s="33">
        <v>0</v>
      </c>
      <c r="E153" s="34">
        <v>0</v>
      </c>
      <c r="F153" s="35">
        <f t="shared" si="28"/>
        <v>0</v>
      </c>
      <c r="G153" s="33">
        <v>0</v>
      </c>
      <c r="H153" s="34">
        <v>0</v>
      </c>
      <c r="I153" s="35">
        <f t="shared" si="29"/>
        <v>0</v>
      </c>
      <c r="J153" s="33">
        <v>0</v>
      </c>
      <c r="K153" s="34">
        <v>0</v>
      </c>
    </row>
    <row r="154" spans="1:11" ht="13.9" hidden="1" customHeight="1">
      <c r="A154" s="6" t="s">
        <v>170</v>
      </c>
      <c r="B154" s="7" t="s">
        <v>171</v>
      </c>
      <c r="C154" s="35">
        <f t="shared" si="27"/>
        <v>0</v>
      </c>
      <c r="D154" s="33">
        <v>0</v>
      </c>
      <c r="E154" s="34">
        <v>0</v>
      </c>
      <c r="F154" s="35">
        <f t="shared" si="28"/>
        <v>0</v>
      </c>
      <c r="G154" s="33">
        <v>0</v>
      </c>
      <c r="H154" s="34">
        <v>0</v>
      </c>
      <c r="I154" s="35">
        <f t="shared" si="29"/>
        <v>0</v>
      </c>
      <c r="J154" s="33">
        <v>0</v>
      </c>
      <c r="K154" s="34">
        <v>0</v>
      </c>
    </row>
    <row r="155" spans="1:11" ht="16.899999999999999" customHeight="1">
      <c r="A155" s="6" t="s">
        <v>172</v>
      </c>
      <c r="B155" s="7" t="s">
        <v>236</v>
      </c>
      <c r="C155" s="35">
        <f t="shared" si="27"/>
        <v>1000000</v>
      </c>
      <c r="D155" s="33">
        <v>0</v>
      </c>
      <c r="E155" s="34">
        <v>1000000</v>
      </c>
      <c r="F155" s="35">
        <f t="shared" si="28"/>
        <v>3764200</v>
      </c>
      <c r="G155" s="33">
        <v>0</v>
      </c>
      <c r="H155" s="34">
        <v>3764200</v>
      </c>
      <c r="I155" s="35">
        <f t="shared" si="29"/>
        <v>132335</v>
      </c>
      <c r="J155" s="33">
        <v>0</v>
      </c>
      <c r="K155" s="34">
        <v>132335</v>
      </c>
    </row>
    <row r="156" spans="1:11" ht="16.5" customHeight="1">
      <c r="A156" s="6" t="s">
        <v>173</v>
      </c>
      <c r="B156" s="7" t="s">
        <v>174</v>
      </c>
      <c r="C156" s="35">
        <f t="shared" si="27"/>
        <v>0</v>
      </c>
      <c r="D156" s="33">
        <v>0</v>
      </c>
      <c r="E156" s="34">
        <v>0</v>
      </c>
      <c r="F156" s="35">
        <f t="shared" si="28"/>
        <v>0</v>
      </c>
      <c r="G156" s="33">
        <v>0</v>
      </c>
      <c r="H156" s="34">
        <v>0</v>
      </c>
      <c r="I156" s="35">
        <f t="shared" si="29"/>
        <v>0</v>
      </c>
      <c r="J156" s="33">
        <v>0</v>
      </c>
      <c r="K156" s="34">
        <v>0</v>
      </c>
    </row>
    <row r="157" spans="1:11" ht="30">
      <c r="A157" s="6" t="s">
        <v>175</v>
      </c>
      <c r="B157" s="7" t="s">
        <v>193</v>
      </c>
      <c r="C157" s="35">
        <f t="shared" si="27"/>
        <v>0</v>
      </c>
      <c r="D157" s="33">
        <v>0</v>
      </c>
      <c r="E157" s="34">
        <v>0</v>
      </c>
      <c r="F157" s="35">
        <f t="shared" si="28"/>
        <v>2350000</v>
      </c>
      <c r="G157" s="33">
        <v>0</v>
      </c>
      <c r="H157" s="34">
        <v>2350000</v>
      </c>
      <c r="I157" s="35">
        <f t="shared" si="29"/>
        <v>989890.28</v>
      </c>
      <c r="J157" s="33">
        <v>0</v>
      </c>
      <c r="K157" s="34">
        <v>989890.28</v>
      </c>
    </row>
    <row r="158" spans="1:11">
      <c r="A158" s="6" t="s">
        <v>221</v>
      </c>
      <c r="B158" s="29" t="s">
        <v>222</v>
      </c>
      <c r="C158" s="35">
        <v>0</v>
      </c>
      <c r="D158" s="33">
        <v>0</v>
      </c>
      <c r="E158" s="34">
        <v>0</v>
      </c>
      <c r="F158" s="35">
        <f>H158</f>
        <v>3370</v>
      </c>
      <c r="G158" s="33">
        <v>0</v>
      </c>
      <c r="H158" s="34">
        <v>3370</v>
      </c>
      <c r="I158" s="35">
        <f t="shared" si="29"/>
        <v>3370</v>
      </c>
      <c r="J158" s="33"/>
      <c r="K158" s="34">
        <v>3370</v>
      </c>
    </row>
    <row r="159" spans="1:11" ht="30">
      <c r="A159" s="6" t="s">
        <v>226</v>
      </c>
      <c r="B159" s="29" t="s">
        <v>227</v>
      </c>
      <c r="C159" s="35"/>
      <c r="D159" s="61"/>
      <c r="E159" s="62"/>
      <c r="F159" s="35">
        <f>H159</f>
        <v>333810</v>
      </c>
      <c r="G159" s="61">
        <v>0</v>
      </c>
      <c r="H159" s="62">
        <f>293810+40000</f>
        <v>333810</v>
      </c>
      <c r="I159" s="35">
        <f t="shared" si="29"/>
        <v>325315</v>
      </c>
      <c r="J159" s="61"/>
      <c r="K159" s="62">
        <f>960+1520+6370+34960+250000+31505</f>
        <v>325315</v>
      </c>
    </row>
    <row r="160" spans="1:11" ht="40.5" customHeight="1">
      <c r="A160" s="4" t="s">
        <v>176</v>
      </c>
      <c r="B160" s="13" t="s">
        <v>177</v>
      </c>
      <c r="C160" s="36">
        <f>D160+E160</f>
        <v>57336000</v>
      </c>
      <c r="D160" s="37">
        <f>D161+D164+D165+D166</f>
        <v>19130000</v>
      </c>
      <c r="E160" s="38">
        <f>E161+E164+E165+E166</f>
        <v>38206000</v>
      </c>
      <c r="F160" s="36">
        <f>G160+H160</f>
        <v>59736000</v>
      </c>
      <c r="G160" s="37">
        <f>G161+G164+G165+G166</f>
        <v>21530000</v>
      </c>
      <c r="H160" s="38">
        <f>H161+H164+H165+H166</f>
        <v>38206000</v>
      </c>
      <c r="I160" s="36">
        <f t="shared" si="29"/>
        <v>35583970.329999998</v>
      </c>
      <c r="J160" s="37">
        <f>J161+J164+J165+J166</f>
        <v>14208000</v>
      </c>
      <c r="K160" s="38">
        <f>K161+K164+K165+K166</f>
        <v>21375970.329999998</v>
      </c>
    </row>
    <row r="161" spans="1:11" ht="30.6" customHeight="1">
      <c r="A161" s="14" t="s">
        <v>178</v>
      </c>
      <c r="B161" s="7" t="s">
        <v>179</v>
      </c>
      <c r="C161" s="35">
        <f>D161+E161</f>
        <v>4988000</v>
      </c>
      <c r="D161" s="33">
        <f>D162+D163</f>
        <v>0</v>
      </c>
      <c r="E161" s="34">
        <v>4988000</v>
      </c>
      <c r="F161" s="35">
        <f>G161+H161</f>
        <v>4988000</v>
      </c>
      <c r="G161" s="33">
        <v>0</v>
      </c>
      <c r="H161" s="34">
        <f>4988000</f>
        <v>4988000</v>
      </c>
      <c r="I161" s="35">
        <f t="shared" si="29"/>
        <v>0</v>
      </c>
      <c r="J161" s="33">
        <v>0</v>
      </c>
      <c r="K161" s="34">
        <v>0</v>
      </c>
    </row>
    <row r="162" spans="1:11" hidden="1">
      <c r="A162" s="14"/>
      <c r="B162" s="7" t="s">
        <v>115</v>
      </c>
      <c r="C162" s="50"/>
      <c r="D162" s="51"/>
      <c r="E162" s="52"/>
      <c r="F162" s="50"/>
      <c r="G162" s="51"/>
      <c r="H162" s="52"/>
      <c r="I162" s="50"/>
      <c r="J162" s="51"/>
      <c r="K162" s="52"/>
    </row>
    <row r="163" spans="1:11" hidden="1">
      <c r="A163" s="14"/>
      <c r="B163" s="19"/>
      <c r="C163" s="50"/>
      <c r="D163" s="51"/>
      <c r="E163" s="52"/>
      <c r="F163" s="50"/>
      <c r="G163" s="51"/>
      <c r="H163" s="52"/>
      <c r="I163" s="50"/>
      <c r="J163" s="51"/>
      <c r="K163" s="52"/>
    </row>
    <row r="164" spans="1:11">
      <c r="A164" s="6" t="s">
        <v>180</v>
      </c>
      <c r="B164" s="7" t="s">
        <v>181</v>
      </c>
      <c r="C164" s="35">
        <f>D164+E164</f>
        <v>52348000</v>
      </c>
      <c r="D164" s="33">
        <v>19130000</v>
      </c>
      <c r="E164" s="34">
        <v>33218000</v>
      </c>
      <c r="F164" s="35">
        <f>G164+H164</f>
        <v>54748000</v>
      </c>
      <c r="G164" s="33">
        <f>19130000+2400000</f>
        <v>21530000</v>
      </c>
      <c r="H164" s="34">
        <v>33218000</v>
      </c>
      <c r="I164" s="35">
        <f>J164+K164</f>
        <v>35583970.329999998</v>
      </c>
      <c r="J164" s="33">
        <f>5860000+1465000+1465000+5418000</f>
        <v>14208000</v>
      </c>
      <c r="K164" s="34">
        <v>21375970.329999998</v>
      </c>
    </row>
    <row r="165" spans="1:11" ht="30" hidden="1">
      <c r="A165" s="6" t="s">
        <v>182</v>
      </c>
      <c r="B165" s="7" t="s">
        <v>183</v>
      </c>
      <c r="C165" s="35">
        <f>D165+E165</f>
        <v>0</v>
      </c>
      <c r="D165" s="33">
        <v>0</v>
      </c>
      <c r="E165" s="34">
        <v>0</v>
      </c>
      <c r="F165" s="35">
        <f>G165+H165</f>
        <v>0</v>
      </c>
      <c r="G165" s="33">
        <v>0</v>
      </c>
      <c r="H165" s="34">
        <v>0</v>
      </c>
      <c r="I165" s="35">
        <f>J165+K165</f>
        <v>0</v>
      </c>
      <c r="J165" s="33">
        <v>0</v>
      </c>
      <c r="K165" s="34">
        <v>0</v>
      </c>
    </row>
    <row r="166" spans="1:11" ht="30.75" hidden="1" thickBot="1">
      <c r="A166" s="6" t="s">
        <v>184</v>
      </c>
      <c r="B166" s="20" t="s">
        <v>185</v>
      </c>
      <c r="C166" s="53">
        <f>D166+E166</f>
        <v>0</v>
      </c>
      <c r="D166" s="54">
        <v>0</v>
      </c>
      <c r="E166" s="55">
        <v>0</v>
      </c>
      <c r="F166" s="53">
        <f>G166+H166</f>
        <v>0</v>
      </c>
      <c r="G166" s="54">
        <v>0</v>
      </c>
      <c r="H166" s="55">
        <v>0</v>
      </c>
      <c r="I166" s="53">
        <f>J166+K166</f>
        <v>0</v>
      </c>
      <c r="J166" s="54">
        <v>0</v>
      </c>
      <c r="K166" s="55">
        <v>0</v>
      </c>
    </row>
    <row r="167" spans="1:11">
      <c r="A167" s="15"/>
      <c r="B167" s="21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>
      <c r="A168" s="15"/>
      <c r="B168" s="21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45">
      <c r="A169" s="15"/>
      <c r="B169" s="22" t="s">
        <v>186</v>
      </c>
      <c r="C169" s="56"/>
      <c r="D169" s="57"/>
      <c r="E169" s="66" t="s">
        <v>237</v>
      </c>
      <c r="F169" s="67"/>
      <c r="G169" s="57"/>
      <c r="H169" s="57" t="s">
        <v>224</v>
      </c>
      <c r="I169" s="56"/>
      <c r="J169" s="66" t="s">
        <v>225</v>
      </c>
      <c r="K169" s="67"/>
    </row>
    <row r="170" spans="1:11">
      <c r="A170" s="15"/>
      <c r="B170" s="21"/>
      <c r="C170" s="58" t="s">
        <v>187</v>
      </c>
      <c r="D170" s="57"/>
      <c r="E170" s="68" t="s">
        <v>188</v>
      </c>
      <c r="F170" s="69"/>
      <c r="G170" s="57"/>
      <c r="H170" s="57"/>
      <c r="I170" s="58" t="s">
        <v>187</v>
      </c>
      <c r="J170" s="68" t="s">
        <v>188</v>
      </c>
      <c r="K170" s="69"/>
    </row>
    <row r="171" spans="1:11">
      <c r="A171" s="1"/>
      <c r="B171" s="16"/>
      <c r="C171" s="59"/>
      <c r="D171" s="59"/>
      <c r="E171" s="59"/>
      <c r="F171" s="59"/>
      <c r="G171" s="59"/>
      <c r="H171" s="60" t="s">
        <v>189</v>
      </c>
      <c r="I171" s="59"/>
      <c r="J171" s="59"/>
      <c r="K171" s="59"/>
    </row>
    <row r="172" spans="1:11">
      <c r="A172" s="1"/>
      <c r="B172" s="16"/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1:11">
      <c r="A173" s="1"/>
      <c r="B173" s="16"/>
      <c r="C173" s="26"/>
      <c r="D173" s="26"/>
      <c r="E173" s="26"/>
      <c r="F173" s="26"/>
      <c r="G173" s="26"/>
      <c r="H173" s="26"/>
      <c r="I173" s="26"/>
      <c r="J173" s="26"/>
      <c r="K173" s="26"/>
    </row>
  </sheetData>
  <mergeCells count="16">
    <mergeCell ref="E169:F169"/>
    <mergeCell ref="J169:K169"/>
    <mergeCell ref="E170:F170"/>
    <mergeCell ref="J170:K170"/>
    <mergeCell ref="A1:K1"/>
    <mergeCell ref="A3:A5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Тазовский</vt:lpstr>
      <vt:lpstr>Тазовский!Область_печати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2015-07-28T05:27:52Z</dcterms:modified>
</cp:coreProperties>
</file>